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2025 Budget" sheetId="1" r:id="rId1"/>
    <sheet name="2024 Budget" sheetId="2" r:id="rId2"/>
    <sheet name="2023 Budget" sheetId="3" r:id="rId3"/>
    <sheet name="2022 Budget" sheetId="4" r:id="rId4"/>
    <sheet name="2021 Budget" sheetId="5" r:id="rId5"/>
    <sheet name="2020 Budget" sheetId="6" r:id="rId6"/>
    <sheet name="Anniversary" sheetId="7" r:id="rId7"/>
  </sheets>
  <externalReferences>
    <externalReference r:id="rId10"/>
  </externalReferences>
  <definedNames>
    <definedName name="_xlnm.Print_Area" localSheetId="0">'2025 Budget'!$E$121</definedName>
  </definedNames>
  <calcPr fullCalcOnLoad="1"/>
</workbook>
</file>

<file path=xl/sharedStrings.xml><?xml version="1.0" encoding="utf-8"?>
<sst xmlns="http://schemas.openxmlformats.org/spreadsheetml/2006/main" count="1487" uniqueCount="314">
  <si>
    <t>UKAGUZI SACCO SOCIETY LTD.</t>
  </si>
  <si>
    <t>CS/2234</t>
  </si>
  <si>
    <t>DETAILS</t>
  </si>
  <si>
    <t>A/C No.</t>
  </si>
  <si>
    <t>NOTE</t>
  </si>
  <si>
    <t>(Kshs.)</t>
  </si>
  <si>
    <t>A. INCOME:</t>
  </si>
  <si>
    <t>072</t>
  </si>
  <si>
    <t>Commissions (Members)</t>
  </si>
  <si>
    <t>073</t>
  </si>
  <si>
    <t>Interest on Loans</t>
  </si>
  <si>
    <t>074</t>
  </si>
  <si>
    <t>Dividends (KUSCCO)</t>
  </si>
  <si>
    <t>075</t>
  </si>
  <si>
    <t>Dividends (Co-op.Bank)</t>
  </si>
  <si>
    <t>076</t>
  </si>
  <si>
    <t>Other Financial Income</t>
  </si>
  <si>
    <t>079</t>
  </si>
  <si>
    <t>GROSS INCOME</t>
  </si>
  <si>
    <t>B. EXPENDITURE :</t>
  </si>
  <si>
    <t>I. STAFF EXPENDITURE :</t>
  </si>
  <si>
    <t>Salaries &amp; Wages</t>
  </si>
  <si>
    <t>131</t>
  </si>
  <si>
    <t>House Allowances</t>
  </si>
  <si>
    <t>134</t>
  </si>
  <si>
    <t>Extraneous Allowance</t>
  </si>
  <si>
    <t>140</t>
  </si>
  <si>
    <t>Leave Allowances</t>
  </si>
  <si>
    <t>1392</t>
  </si>
  <si>
    <t>Special D.Allowances</t>
  </si>
  <si>
    <t>1341</t>
  </si>
  <si>
    <t>138</t>
  </si>
  <si>
    <t>Casual Labour Expenses</t>
  </si>
  <si>
    <t>132</t>
  </si>
  <si>
    <t>Commuter Allowance</t>
  </si>
  <si>
    <t>1371</t>
  </si>
  <si>
    <t>Staff Pension</t>
  </si>
  <si>
    <t>133/135</t>
  </si>
  <si>
    <t>Staff Training Expenses</t>
  </si>
  <si>
    <t>136</t>
  </si>
  <si>
    <t>Travelling Expenses</t>
  </si>
  <si>
    <t>137</t>
  </si>
  <si>
    <t>1391</t>
  </si>
  <si>
    <t>Staff Insurance Premiums</t>
  </si>
  <si>
    <t>1393</t>
  </si>
  <si>
    <t>SUB-TOTAL</t>
  </si>
  <si>
    <t>II. OPERATING EXPENDITURE :</t>
  </si>
  <si>
    <t>143</t>
  </si>
  <si>
    <t>Repairs &amp; Maintenance</t>
  </si>
  <si>
    <t>147</t>
  </si>
  <si>
    <t>Office Renovation</t>
  </si>
  <si>
    <t>1471</t>
  </si>
  <si>
    <t>III. PROFESSIONAL EXPENDITURE:</t>
  </si>
  <si>
    <t>Website/Internet Expenses</t>
  </si>
  <si>
    <t>154</t>
  </si>
  <si>
    <t>Software Maintenance  Fee</t>
  </si>
  <si>
    <t>158</t>
  </si>
  <si>
    <t>Payroll Processing Expenses</t>
  </si>
  <si>
    <t>159</t>
  </si>
  <si>
    <t xml:space="preserve">Audit/Supervision  Fees </t>
  </si>
  <si>
    <t>157</t>
  </si>
  <si>
    <t>IV. SERVICE EXPENDITURE:</t>
  </si>
  <si>
    <t>Legal Fees</t>
  </si>
  <si>
    <t>156</t>
  </si>
  <si>
    <t>Corporate Tax</t>
  </si>
  <si>
    <t>179</t>
  </si>
  <si>
    <t>V. FINANCIAL EXPENDITURE :</t>
  </si>
  <si>
    <t>Bank Charges</t>
  </si>
  <si>
    <t>171</t>
  </si>
  <si>
    <t>Interest on Bank Loan</t>
  </si>
  <si>
    <t>172</t>
  </si>
  <si>
    <t xml:space="preserve">Insurance Expenses </t>
  </si>
  <si>
    <t>173</t>
  </si>
  <si>
    <t>Int. on Christmas Savings</t>
  </si>
  <si>
    <t>174</t>
  </si>
  <si>
    <t>Interest on B.B.F Loan</t>
  </si>
  <si>
    <t>175</t>
  </si>
  <si>
    <t>Int. on Special Deposits</t>
  </si>
  <si>
    <t>176</t>
  </si>
  <si>
    <t>Int. on Education Savings</t>
  </si>
  <si>
    <t>177</t>
  </si>
  <si>
    <t>VI. COMMITTEE EXPENDITURE :</t>
  </si>
  <si>
    <t>Committee Sitting Allowance</t>
  </si>
  <si>
    <t>181</t>
  </si>
  <si>
    <t>Education to Committee</t>
  </si>
  <si>
    <t>182</t>
  </si>
  <si>
    <t>1823</t>
  </si>
  <si>
    <t>VII. MEMBERS' EXPENDITURE:</t>
  </si>
  <si>
    <t>General Meeting Expenses</t>
  </si>
  <si>
    <t>183</t>
  </si>
  <si>
    <t>Education to Members</t>
  </si>
  <si>
    <t>184</t>
  </si>
  <si>
    <t>Subsistence/Travel Exp.</t>
  </si>
  <si>
    <t>186</t>
  </si>
  <si>
    <t>Ushirika Day Celebrations</t>
  </si>
  <si>
    <t>194</t>
  </si>
  <si>
    <t xml:space="preserve">Affilliation/Subscription </t>
  </si>
  <si>
    <t>195</t>
  </si>
  <si>
    <t>Rebate to Members</t>
  </si>
  <si>
    <t>952</t>
  </si>
  <si>
    <t>VI. OTHER EXPENDITURE :</t>
  </si>
  <si>
    <t>Hire of Transport</t>
  </si>
  <si>
    <t>148</t>
  </si>
  <si>
    <t>Printing &amp; Stationery</t>
  </si>
  <si>
    <t>191</t>
  </si>
  <si>
    <t>Postage &amp; Telephone</t>
  </si>
  <si>
    <t>192</t>
  </si>
  <si>
    <t>Office Expenses</t>
  </si>
  <si>
    <t>193</t>
  </si>
  <si>
    <t>Rents &amp; Rates</t>
  </si>
  <si>
    <t>198</t>
  </si>
  <si>
    <t>Sundry Expenses</t>
  </si>
  <si>
    <t>199</t>
  </si>
  <si>
    <t>Uniforms/Clothing</t>
  </si>
  <si>
    <t>Provision For Bad Debts</t>
  </si>
  <si>
    <t>Capital Expenditure</t>
  </si>
  <si>
    <t xml:space="preserve">GROSS EXPENDITURE </t>
  </si>
  <si>
    <t>SURPLUS TO APPROP. A/C</t>
  </si>
  <si>
    <t>C. APPROPRIATION ACCOUNT.</t>
  </si>
  <si>
    <t>Balance b/f</t>
  </si>
  <si>
    <t>LESS:</t>
  </si>
  <si>
    <t>Prior year adjustments</t>
  </si>
  <si>
    <t>Adjusted Balance</t>
  </si>
  <si>
    <t>This year's Surplus</t>
  </si>
  <si>
    <t>Statutory Reserve Fund (20%)</t>
  </si>
  <si>
    <t>Provision for Tax</t>
  </si>
  <si>
    <t>Proposed Honoraria</t>
  </si>
  <si>
    <t>Proposed Staff Bonus</t>
  </si>
  <si>
    <t>Transfer to Reserves</t>
  </si>
  <si>
    <t>RETAINED EARNINGS</t>
  </si>
  <si>
    <t>BALANCE C/F</t>
  </si>
  <si>
    <t>QUANTITY</t>
  </si>
  <si>
    <t>2nd QUARTER</t>
  </si>
  <si>
    <t>3rd QUARTER</t>
  </si>
  <si>
    <t>4th QUARTER</t>
  </si>
  <si>
    <t>ITEM:</t>
  </si>
  <si>
    <t>Furniture &amp; Fittings</t>
  </si>
  <si>
    <t>1</t>
  </si>
  <si>
    <t>Computers &amp; Accessories</t>
  </si>
  <si>
    <t>TOTAL</t>
  </si>
  <si>
    <t>The proposed capital budget shall be funded from the operational Income.</t>
  </si>
  <si>
    <t>2019 BUDGETED 12MONTHS</t>
  </si>
  <si>
    <t>Depreciation/Amortization</t>
  </si>
  <si>
    <t>2018 ACTUAL</t>
  </si>
  <si>
    <t>2018 BUDGET 12MONTHS</t>
  </si>
  <si>
    <t>2020 BUDGETED 3MONTHS</t>
  </si>
  <si>
    <t>2020 BUDGETED 6MONTHS</t>
  </si>
  <si>
    <t>2020 BUDGETED 9MONTHS</t>
  </si>
  <si>
    <t>2020 BUDGETED 12MONTHS</t>
  </si>
  <si>
    <t>Management Contingency</t>
  </si>
  <si>
    <t>Staff contingency Expenses</t>
  </si>
  <si>
    <t>CAPITAL BUDGET FOR THE YEAR ENDING 31 DECEMBER, 2020</t>
  </si>
  <si>
    <t>0</t>
  </si>
  <si>
    <t>Medical Allowances/Insurance</t>
  </si>
  <si>
    <t>NOTES TO THE 2020 BUDGET:</t>
  </si>
  <si>
    <t>OPERATING BUDGET FOR THE YEAR ENDING 31 DECEMBER, 2020</t>
  </si>
  <si>
    <t>Interest from Investments</t>
  </si>
  <si>
    <t>NOTE 1: Cooperative Bank Dividend - Kshs. 8,000,000.00</t>
  </si>
  <si>
    <t>The Society shall reinvest the dividend received from the Bank as per resolution.</t>
  </si>
  <si>
    <t>The Board endeavors to make the Society an ISO Certified entity through training staff.</t>
  </si>
  <si>
    <t>The cost of training has been increasing over the years, hence the increased projection.</t>
  </si>
  <si>
    <t>Increased membership and payment for attendance necessitates the review.</t>
  </si>
  <si>
    <t>The increase in membership and attendance in 2018 will be sufficient for the expenditure.</t>
  </si>
  <si>
    <t>The additional cost will be caused by the introduction of members portal and its associated cost.</t>
  </si>
  <si>
    <t>The cost of unregulated receiving and expenditure is expected to rise against the number of transactions.</t>
  </si>
  <si>
    <t>NOTE 2: Staff Emoluments - KSHS. 5,000,000.00</t>
  </si>
  <si>
    <t>The increased workload and membership requires the staff numbers to be enhanced to accommodate the envisaged changes.</t>
  </si>
  <si>
    <t>NOTE 3: Staff Training - KSHS. 900,000.00</t>
  </si>
  <si>
    <t xml:space="preserve">NOTE 4: WEBSITE\INTERNET EXPENSES - KSHS. 350,000.00 </t>
  </si>
  <si>
    <t xml:space="preserve">NOTE 5: Bank Charges - KSHS. 800,000.00 </t>
  </si>
  <si>
    <t xml:space="preserve">NOTE 6: Education to Committee - KSHS. 500,000.00 </t>
  </si>
  <si>
    <t xml:space="preserve">NOTE 7: General Meeting Expenses - KSHS. 4,000,000.00 </t>
  </si>
  <si>
    <t xml:space="preserve">NOTE 8: Ushirika Day - KSHS. 500,000.00 </t>
  </si>
  <si>
    <t>2019 ACTUAL</t>
  </si>
  <si>
    <t>2019 BUDGET 12MONTHS</t>
  </si>
  <si>
    <t>2021 BUDGETED 3MONTHS</t>
  </si>
  <si>
    <t>2021 BUDGETED 6MONTHS</t>
  </si>
  <si>
    <t>2021 BUDGETED 9MONTHS</t>
  </si>
  <si>
    <t>2021 BUDGETED 12MONTHS</t>
  </si>
  <si>
    <t>OPERATING BUDGET FOR THE YEAR ENDING 31 DECEMBER, 2021</t>
  </si>
  <si>
    <t>NOTE 1: Cooperative Bank Dividend - Kshs. 10,000,000.00</t>
  </si>
  <si>
    <t>The Society shall continue reinvesting the dividend received from the Bank as per members resolution.</t>
  </si>
  <si>
    <t>NOTE 2: Staff Emoluments - KSHS. 5,500,000.00</t>
  </si>
  <si>
    <t>The management reviews staff salaries on a three-year cycle basis.</t>
  </si>
  <si>
    <t>The PSC issued a circular on enhanced charges to Ministries, Departments and Agencies based on number of transactions.</t>
  </si>
  <si>
    <t xml:space="preserve">NOTE 4: Payroll Processing Expenses - KSHS. 1,000,000.00 </t>
  </si>
  <si>
    <t xml:space="preserve">NOTE 5: Corporate Tax - KSHS. 1,500,000.00 </t>
  </si>
  <si>
    <t>The Board expects to pay more tax after investing in the money markets.</t>
  </si>
  <si>
    <t xml:space="preserve">NOTE 6: Interest on Special Deposits - KSHS. 10,000,000.00 </t>
  </si>
  <si>
    <t>The Society expects enhanced investments from members, hence the increased projection.</t>
  </si>
  <si>
    <t>The Board will ensure continuity of ISO certification through training and continual improvement.</t>
  </si>
  <si>
    <t>Rebate/Dividends to Members</t>
  </si>
  <si>
    <t>VIII. OTHER EXPENDITURE :</t>
  </si>
  <si>
    <t>Corporate Social Responsibility</t>
  </si>
  <si>
    <t>200</t>
  </si>
  <si>
    <t>201</t>
  </si>
  <si>
    <t>Marketing</t>
  </si>
  <si>
    <t>NOTES TO THE 2021 BUDGET:</t>
  </si>
  <si>
    <t xml:space="preserve">NOTE 7: Ushirika Day Celebrations - KSHS. 1,000,000.00 </t>
  </si>
  <si>
    <t>CAPITAL BUDGET FOR THE YEAR ENDING 31 DECEMBER, 2021</t>
  </si>
  <si>
    <t xml:space="preserve">NOTE 8: Corporate Social Responsibility - KSHS. 150,000.00 </t>
  </si>
  <si>
    <t xml:space="preserve">NOTE 9: Marketing - KSHS. 200,000.00 </t>
  </si>
  <si>
    <t>The Society is intent on giving back to the larger society through donations to recognised entities.</t>
  </si>
  <si>
    <t>System Upgrade</t>
  </si>
  <si>
    <t>The Board is intent on marketing the Society to eligible members for expansion.</t>
  </si>
  <si>
    <t xml:space="preserve">NOTE 10: Provision for Bad Debts - KSHS. 3,000,000.00 </t>
  </si>
  <si>
    <t>The increase/decrease in provision in line with the issued guidelines from SASRA as early adopters.</t>
  </si>
  <si>
    <t>Dividend on share capital</t>
  </si>
  <si>
    <t>NOTES TO THE 2022 BUDGET:</t>
  </si>
  <si>
    <t>2020 ACTUAL</t>
  </si>
  <si>
    <t>2020 BUDGET 12MONTHS</t>
  </si>
  <si>
    <t>2022 BUDGETED 3MONTHS</t>
  </si>
  <si>
    <t>2022 BUDGETED 6MONTHS</t>
  </si>
  <si>
    <t>2022 BUDGETED 9MONTHS</t>
  </si>
  <si>
    <t>2022 BUDGETED 12MONTHS</t>
  </si>
  <si>
    <t>OPERATING BUDGET FOR THE YEAR ENDING 31 DECEMBER, 2022</t>
  </si>
  <si>
    <t>REVISED 2020 BUDGET 12MONTHS</t>
  </si>
  <si>
    <t>NOTE 2: Staff Pension - KSHS. 800,000.00</t>
  </si>
  <si>
    <t>The management enhanced the pension contribution to 15% of Basic Pay.</t>
  </si>
  <si>
    <t>2023 BUDGETED 3MONTHS</t>
  </si>
  <si>
    <t>2023 BUDGETED 6MONTHS</t>
  </si>
  <si>
    <t>2023 BUDGETED 9MONTHS</t>
  </si>
  <si>
    <t>2023 BUDGETED 12MONTHS</t>
  </si>
  <si>
    <t>NOTES TO THE 2023 BUDGET:</t>
  </si>
  <si>
    <t>2021 REVISED BUDGET 12MONTHS</t>
  </si>
  <si>
    <t>2021 ACTUAL</t>
  </si>
  <si>
    <t>Int. on Target Deposits</t>
  </si>
  <si>
    <t>Interest  (KUSCCO)</t>
  </si>
  <si>
    <t>Governance and consultancy</t>
  </si>
  <si>
    <t>155</t>
  </si>
  <si>
    <t>OPERATING BUDGET FOR THE YEAR ENDING 31 DECEMBER, 2023</t>
  </si>
  <si>
    <t>NOTE 1:Salaries &amp; Wages - Kshs. 7,200,000.00</t>
  </si>
  <si>
    <t xml:space="preserve">The Society intends to recruit a CEO &amp; holds a triennial salary review for staff which is due in 2023. </t>
  </si>
  <si>
    <t>NOTE 2: Governance &amp; Consultancy - KSHS. 2,000,000.00</t>
  </si>
  <si>
    <t>The Society includes the cost of out sourcing the Internal Audit function among other regulatory requirements that demand for extra costs.</t>
  </si>
  <si>
    <t>NOTE 3: Audit/Supervision Fess - KSHS. 3,250,000.00</t>
  </si>
  <si>
    <t>The Board is factoring the cost of external audit and Regulatory supervision which is pegged at 0.1% of Member Deposits.</t>
  </si>
  <si>
    <t xml:space="preserve">NOTE 4: Corporate Tax - KSHS. 3,000,000.00 </t>
  </si>
  <si>
    <t>The amount is pegged at half of 30% of non interest income.</t>
  </si>
  <si>
    <t xml:space="preserve">NOTE 5: Insurance - KSHS. 13,000,000.00 </t>
  </si>
  <si>
    <t>The Board expects the escalation of premiums payable in light of the Regulator led increase in general insurance policies.</t>
  </si>
  <si>
    <t xml:space="preserve">NOTE 6: General Meeting Expnses - KSHS. 5,000,000.00 </t>
  </si>
  <si>
    <t>The Society expects Expected increase in membership and attendance.</t>
  </si>
  <si>
    <t xml:space="preserve">NOTE 7: Office Expenses - KSHS. 1,000,000.00 </t>
  </si>
  <si>
    <t>Inflationary pressure on use of day to day expenses and Covid 19 containment measures..</t>
  </si>
  <si>
    <t>The increase/decrease in provision in line with the issued guidelines from SASRA on provision of 1% of performing loans.</t>
  </si>
  <si>
    <t>CAPITAL BUDGET FOR THE YEAR ENDING 31 DECEMBER, 2023</t>
  </si>
  <si>
    <t xml:space="preserve">NOTE 8: Provision for Bad Debts - KSHS. 5,000,000.00 </t>
  </si>
  <si>
    <t>OPERATING BUDGET FOR THE YEAR ENDING 31 DECEMBER, 2024</t>
  </si>
  <si>
    <t>2022  BUDGET 12MONTHS</t>
  </si>
  <si>
    <t>2022 ACTUAL</t>
  </si>
  <si>
    <t>2024 BUDGETED 3MONTHS</t>
  </si>
  <si>
    <t>2024 BUDGETED 6MONTHS</t>
  </si>
  <si>
    <t>2024 BUDGETED 9MONTHS</t>
  </si>
  <si>
    <t>2024 BUDGETED 12MONTHS</t>
  </si>
  <si>
    <t>NOTES TO THE 2024 BUDGET:</t>
  </si>
  <si>
    <t>Marketing &amp; Publicity</t>
  </si>
  <si>
    <t>CAPITAL BUDGET FOR THE YEAR ENDING 31 DECEMBER, 2024</t>
  </si>
  <si>
    <t>NOTE 1:Salaries &amp; Wages - Kshs. 8,000,000.00</t>
  </si>
  <si>
    <t>Interest  (KUSCCO)/Madison</t>
  </si>
  <si>
    <t xml:space="preserve">The Society intends to recruit a CEO &amp; a provision for gratuity should the need arise. </t>
  </si>
  <si>
    <t>NOTE 2: Governance &amp; Consultancy - KSHS. 1,500,000.00</t>
  </si>
  <si>
    <t>NOTE 3: Software Maintenance Fee -Kshs. 1,500,000.00</t>
  </si>
  <si>
    <t>The projected acquisition of the new software necessitates a 30% maximum for maintenance.</t>
  </si>
  <si>
    <t>NOTE 4: Audit/Supervision Fess - KSHS. 4,000,000.00</t>
  </si>
  <si>
    <t xml:space="preserve">NOTE 5: Corporate Tax - KSHS. 5,000,000.00 </t>
  </si>
  <si>
    <t>Inflationary pressure on use of day to day expenses and currency depreciation.</t>
  </si>
  <si>
    <t>The engagement of a marketer on a retainer as per the Strategic Plan neccesitates the review including recruitment as an incentive to members.</t>
  </si>
  <si>
    <t>This includes the cost of outsourcing the Internal Audit , ICT &amp; Board Evaluation functions among other regulatory requirements that demand for extra costs.</t>
  </si>
  <si>
    <t>The Board expects the escalation of loan uptake/increase in general insurance policies.</t>
  </si>
  <si>
    <t xml:space="preserve">NOTE 6: Insurance - KSHS. 15,000,000.00 </t>
  </si>
  <si>
    <t>The Society will be commemorating its jubilee aaniversay and the Board intends to provide every member with a celebratory regalia for visibility &amp; marketing.</t>
  </si>
  <si>
    <t xml:space="preserve">NOTE 8: Office Expenses - KSHS. 1,200,000.00 </t>
  </si>
  <si>
    <t xml:space="preserve">NOTE 9: Marketing &amp; Publicity - KSHS. 1,500,000.00 </t>
  </si>
  <si>
    <t>Ushirika Day/Anniversary Celebrations</t>
  </si>
  <si>
    <t xml:space="preserve">NOTE 7: Ushirika Day/Anniversary Celebrations- KSHS. 3,500,000.00 </t>
  </si>
  <si>
    <t>OPERATING BUDGET FOR THE YEAR ENDING 31 DECEMBER, 2025</t>
  </si>
  <si>
    <t>NOTES TO THE 2025 BUDGET:</t>
  </si>
  <si>
    <t>2025 BUDGETED 3MONTHS</t>
  </si>
  <si>
    <t>2025 BUDGETED 6MONTHS</t>
  </si>
  <si>
    <t>2025 BUDGETED 9MONTHS</t>
  </si>
  <si>
    <t>2025 BUDGETED 12MONTHS</t>
  </si>
  <si>
    <t>2023  BUDGET 12MONTHS</t>
  </si>
  <si>
    <t>Qtty</t>
  </si>
  <si>
    <t>Particulars</t>
  </si>
  <si>
    <t>Unit price</t>
  </si>
  <si>
    <t>Amount</t>
  </si>
  <si>
    <t>Polo shirt</t>
  </si>
  <si>
    <t>Sno.</t>
  </si>
  <si>
    <t>Brush cotton caps</t>
  </si>
  <si>
    <t>Lapels</t>
  </si>
  <si>
    <t>Plastic Key rings</t>
  </si>
  <si>
    <t>Metalic Key rings</t>
  </si>
  <si>
    <t>Notebooks</t>
  </si>
  <si>
    <t>Normal pens</t>
  </si>
  <si>
    <t>Executive pens</t>
  </si>
  <si>
    <t>Flask</t>
  </si>
  <si>
    <t>Water bottles</t>
  </si>
  <si>
    <t>Bags</t>
  </si>
  <si>
    <t>Mugs</t>
  </si>
  <si>
    <t>2023 ACTUAL</t>
  </si>
  <si>
    <t>Medical Allowances/Reimbursements</t>
  </si>
  <si>
    <t>NOTE 1:Salaries &amp; Wages - Kshs. 10,000,000.00</t>
  </si>
  <si>
    <t xml:space="preserve">The Society intends to recruit a CEO and additional staff. </t>
  </si>
  <si>
    <t>The Board expects the escalation of loan uptake/increase in general insurance premiums and new loan products.</t>
  </si>
  <si>
    <t>This related the projected increase of members and patronage of more products.</t>
  </si>
  <si>
    <t xml:space="preserve">NOTE 3: Insurance - KSHS. 17,000,000.00 </t>
  </si>
  <si>
    <t xml:space="preserve">NOTE 2: Payroll Processing - Kshs. 1,300,000.00 </t>
  </si>
  <si>
    <t>NOTE 4: Committee Sitting Allowance -Kshs. 5,000,000.00</t>
  </si>
  <si>
    <t>The regulatory requirements and good governance practices necessitates the changes.</t>
  </si>
  <si>
    <t xml:space="preserve">NOTE 5: General Meeting Expenses - Kshs. 7,500,000.00 </t>
  </si>
  <si>
    <t>The increase in members and high attendance of the meeting.</t>
  </si>
  <si>
    <t xml:space="preserve">NOTE 6: Office Expenses - KSHS. 1,400,000.00 </t>
  </si>
  <si>
    <t>7. CAPITAL BUDGET FOR THE YEAR ENDING 31 DECEMBER, 2025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</si>
</sst>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;\-&quot;Ksh&quot;#,##0"/>
    <numFmt numFmtId="165" formatCode="&quot;Ksh&quot;#,##0;[Red]\-&quot;Ksh&quot;#,##0"/>
    <numFmt numFmtId="166" formatCode="&quot;Ksh&quot;#,##0.00;\-&quot;Ksh&quot;#,##0.00"/>
    <numFmt numFmtId="167" formatCode="&quot;Ksh&quot;#,##0.00;[Red]\-&quot;Ksh&quot;#,##0.00"/>
    <numFmt numFmtId="168" formatCode="_-&quot;Ksh&quot;* #,##0_-;\-&quot;Ksh&quot;* #,##0_-;_-&quot;Ksh&quot;* &quot;-&quot;_-;_-@_-"/>
    <numFmt numFmtId="169" formatCode="_-* #,##0_-;\-* #,##0_-;_-* &quot;-&quot;_-;_-@_-"/>
    <numFmt numFmtId="170" formatCode="_-&quot;Ksh&quot;* #,##0.00_-;\-&quot;Ksh&quot;* #,##0.00_-;_-&quot;Ksh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_);_(* \(#,##0\);_(* &quot;-&quot;??_);_(@_)"/>
    <numFmt numFmtId="185" formatCode="0.00_);[Red]\(0.00\)"/>
    <numFmt numFmtId="186" formatCode="_-* #,##0.0_-;\-* #,##0.0_-;_-* &quot;-&quot;?_-;_-@_-"/>
    <numFmt numFmtId="187" formatCode="_(* #,##0.0_);_(* \(#,##0.0\);_(* &quot;-&quot;?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Rockwell Condensed"/>
      <family val="1"/>
    </font>
    <font>
      <b/>
      <sz val="12"/>
      <name val="Rockwell Condensed"/>
      <family val="1"/>
    </font>
    <font>
      <b/>
      <sz val="12"/>
      <name val="Agency FB"/>
      <family val="2"/>
    </font>
    <font>
      <b/>
      <sz val="16"/>
      <name val="Rockwell Condensed"/>
      <family val="1"/>
    </font>
    <font>
      <u val="single"/>
      <sz val="12"/>
      <name val="Rockwell Condensed"/>
      <family val="1"/>
    </font>
    <font>
      <b/>
      <u val="single"/>
      <sz val="12"/>
      <name val="Agency FB"/>
      <family val="2"/>
    </font>
    <font>
      <b/>
      <u val="single"/>
      <sz val="14"/>
      <name val="Rockwell Condensed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u val="singleAccounting"/>
      <sz val="12"/>
      <name val="Arial Narrow"/>
      <family val="2"/>
    </font>
    <font>
      <u val="single"/>
      <sz val="12"/>
      <name val="Arial Narrow"/>
      <family val="2"/>
    </font>
    <font>
      <b/>
      <u val="singleAccounting"/>
      <sz val="12"/>
      <name val="Arial Narrow"/>
      <family val="2"/>
    </font>
    <font>
      <b/>
      <sz val="10"/>
      <name val="Arial"/>
      <family val="2"/>
    </font>
    <font>
      <b/>
      <sz val="10"/>
      <name val="Agency FB"/>
      <family val="2"/>
    </font>
    <font>
      <sz val="10"/>
      <name val="Arial Narrow"/>
      <family val="2"/>
    </font>
    <font>
      <u val="single"/>
      <sz val="11"/>
      <name val="Arial Narrow"/>
      <family val="2"/>
    </font>
    <font>
      <sz val="12"/>
      <name val="Rockwell Condensed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name val="Times New Roman"/>
      <family val="1"/>
    </font>
    <font>
      <b/>
      <u val="singleAccounting"/>
      <sz val="12"/>
      <name val="Agency FB"/>
      <family val="2"/>
    </font>
    <font>
      <sz val="10"/>
      <name val="Rockwell Condensed"/>
      <family val="1"/>
    </font>
    <font>
      <b/>
      <sz val="10"/>
      <name val="Rockwell Condensed"/>
      <family val="1"/>
    </font>
    <font>
      <sz val="11"/>
      <name val="Arial Narrow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2"/>
      <name val="Courier New"/>
      <family val="3"/>
    </font>
    <font>
      <sz val="10"/>
      <name val="Courier New"/>
      <family val="3"/>
    </font>
    <font>
      <b/>
      <u val="singleAccounting"/>
      <sz val="10"/>
      <name val="Arial"/>
      <family val="2"/>
    </font>
    <font>
      <b/>
      <u val="singleAccounting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3" fillId="0" borderId="0" xfId="57" applyFont="1" applyBorder="1">
      <alignment/>
      <protection/>
    </xf>
    <xf numFmtId="49" fontId="4" fillId="0" borderId="0" xfId="57" applyNumberFormat="1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184" fontId="4" fillId="0" borderId="0" xfId="44" applyNumberFormat="1" applyFont="1" applyBorder="1" applyAlignment="1">
      <alignment/>
    </xf>
    <xf numFmtId="0" fontId="4" fillId="0" borderId="0" xfId="57" applyFont="1">
      <alignment/>
      <protection/>
    </xf>
    <xf numFmtId="0" fontId="5" fillId="0" borderId="0" xfId="57" applyFont="1" applyBorder="1" applyAlignment="1">
      <alignment horizontal="center"/>
      <protection/>
    </xf>
    <xf numFmtId="0" fontId="6" fillId="0" borderId="0" xfId="57" applyFont="1">
      <alignment/>
      <protection/>
    </xf>
    <xf numFmtId="0" fontId="7" fillId="0" borderId="0" xfId="57" applyFont="1" applyBorder="1">
      <alignment/>
      <protection/>
    </xf>
    <xf numFmtId="49" fontId="3" fillId="0" borderId="0" xfId="57" applyNumberFormat="1" applyFont="1" applyBorder="1" applyAlignment="1">
      <alignment horizontal="center"/>
      <protection/>
    </xf>
    <xf numFmtId="184" fontId="3" fillId="0" borderId="0" xfId="44" applyNumberFormat="1" applyFont="1" applyBorder="1" applyAlignment="1">
      <alignment/>
    </xf>
    <xf numFmtId="43" fontId="8" fillId="0" borderId="0" xfId="44" applyFont="1" applyBorder="1" applyAlignment="1">
      <alignment horizontal="center"/>
    </xf>
    <xf numFmtId="0" fontId="9" fillId="0" borderId="0" xfId="57" applyFont="1">
      <alignment/>
      <protection/>
    </xf>
    <xf numFmtId="0" fontId="3" fillId="0" borderId="0" xfId="57" applyFont="1" applyBorder="1" applyAlignment="1">
      <alignment horizontal="center" wrapText="1"/>
      <protection/>
    </xf>
    <xf numFmtId="184" fontId="3" fillId="0" borderId="0" xfId="44" applyNumberFormat="1" applyFont="1" applyBorder="1" applyAlignment="1">
      <alignment horizontal="center" wrapText="1" shrinkToFit="1"/>
    </xf>
    <xf numFmtId="0" fontId="3" fillId="0" borderId="0" xfId="57" applyFont="1" applyBorder="1" applyAlignment="1">
      <alignment horizontal="center" wrapText="1" shrinkToFit="1"/>
      <protection/>
    </xf>
    <xf numFmtId="0" fontId="8" fillId="0" borderId="0" xfId="57" applyFont="1" applyBorder="1" applyAlignment="1">
      <alignment horizontal="center"/>
      <protection/>
    </xf>
    <xf numFmtId="0" fontId="10" fillId="0" borderId="0" xfId="57" applyFont="1" applyBorder="1">
      <alignment/>
      <protection/>
    </xf>
    <xf numFmtId="49" fontId="10" fillId="0" borderId="0" xfId="57" applyNumberFormat="1" applyFont="1" applyBorder="1" applyAlignment="1">
      <alignment horizontal="center"/>
      <protection/>
    </xf>
    <xf numFmtId="0" fontId="11" fillId="0" borderId="0" xfId="57" applyFont="1" applyBorder="1" applyAlignment="1">
      <alignment horizontal="center"/>
      <protection/>
    </xf>
    <xf numFmtId="184" fontId="11" fillId="0" borderId="0" xfId="44" applyNumberFormat="1" applyFont="1" applyBorder="1" applyAlignment="1">
      <alignment horizontal="center"/>
    </xf>
    <xf numFmtId="0" fontId="2" fillId="0" borderId="0" xfId="57" applyFont="1">
      <alignment/>
      <protection/>
    </xf>
    <xf numFmtId="0" fontId="11" fillId="0" borderId="0" xfId="57" applyFont="1" applyBorder="1">
      <alignment/>
      <protection/>
    </xf>
    <xf numFmtId="49" fontId="12" fillId="0" borderId="0" xfId="57" applyNumberFormat="1" applyFont="1" applyBorder="1" applyAlignment="1">
      <alignment horizontal="center"/>
      <protection/>
    </xf>
    <xf numFmtId="0" fontId="12" fillId="0" borderId="0" xfId="57" applyFont="1" applyBorder="1">
      <alignment/>
      <protection/>
    </xf>
    <xf numFmtId="184" fontId="12" fillId="0" borderId="0" xfId="44" applyNumberFormat="1" applyFont="1" applyBorder="1" applyAlignment="1">
      <alignment/>
    </xf>
    <xf numFmtId="38" fontId="12" fillId="0" borderId="0" xfId="57" applyNumberFormat="1" applyFont="1" applyBorder="1">
      <alignment/>
      <protection/>
    </xf>
    <xf numFmtId="43" fontId="13" fillId="0" borderId="0" xfId="44" applyNumberFormat="1" applyFont="1" applyAlignment="1">
      <alignment/>
    </xf>
    <xf numFmtId="184" fontId="12" fillId="0" borderId="0" xfId="57" applyNumberFormat="1" applyFont="1" applyBorder="1">
      <alignment/>
      <protection/>
    </xf>
    <xf numFmtId="184" fontId="14" fillId="0" borderId="0" xfId="57" applyNumberFormat="1" applyFont="1" applyBorder="1">
      <alignment/>
      <protection/>
    </xf>
    <xf numFmtId="184" fontId="14" fillId="0" borderId="0" xfId="44" applyNumberFormat="1" applyFont="1" applyBorder="1" applyAlignment="1">
      <alignment/>
    </xf>
    <xf numFmtId="38" fontId="15" fillId="0" borderId="0" xfId="57" applyNumberFormat="1" applyFont="1" applyBorder="1">
      <alignment/>
      <protection/>
    </xf>
    <xf numFmtId="0" fontId="5" fillId="0" borderId="0" xfId="57" applyFont="1" applyBorder="1">
      <alignment/>
      <protection/>
    </xf>
    <xf numFmtId="184" fontId="16" fillId="0" borderId="0" xfId="57" applyNumberFormat="1" applyFont="1" applyBorder="1">
      <alignment/>
      <protection/>
    </xf>
    <xf numFmtId="184" fontId="11" fillId="0" borderId="0" xfId="44" applyNumberFormat="1" applyFont="1" applyBorder="1" applyAlignment="1">
      <alignment/>
    </xf>
    <xf numFmtId="0" fontId="17" fillId="0" borderId="0" xfId="57" applyFont="1">
      <alignment/>
      <protection/>
    </xf>
    <xf numFmtId="43" fontId="12" fillId="0" borderId="0" xfId="57" applyNumberFormat="1" applyFont="1" applyBorder="1">
      <alignment/>
      <protection/>
    </xf>
    <xf numFmtId="0" fontId="18" fillId="0" borderId="0" xfId="57" applyFont="1" applyBorder="1">
      <alignment/>
      <protection/>
    </xf>
    <xf numFmtId="0" fontId="15" fillId="0" borderId="0" xfId="57" applyFont="1" applyBorder="1" applyAlignment="1">
      <alignment horizontal="center"/>
      <protection/>
    </xf>
    <xf numFmtId="43" fontId="15" fillId="0" borderId="0" xfId="44" applyFont="1" applyBorder="1" applyAlignment="1">
      <alignment horizontal="center"/>
    </xf>
    <xf numFmtId="0" fontId="3" fillId="0" borderId="0" xfId="57" applyFont="1" applyBorder="1" applyAlignment="1">
      <alignment/>
      <protection/>
    </xf>
    <xf numFmtId="43" fontId="12" fillId="0" borderId="0" xfId="44" applyFont="1" applyBorder="1" applyAlignment="1">
      <alignment/>
    </xf>
    <xf numFmtId="43" fontId="14" fillId="0" borderId="0" xfId="57" applyNumberFormat="1" applyFont="1" applyBorder="1">
      <alignment/>
      <protection/>
    </xf>
    <xf numFmtId="0" fontId="12" fillId="0" borderId="0" xfId="57" applyFont="1">
      <alignment/>
      <protection/>
    </xf>
    <xf numFmtId="0" fontId="19" fillId="0" borderId="0" xfId="57" applyFont="1">
      <alignment/>
      <protection/>
    </xf>
    <xf numFmtId="184" fontId="16" fillId="0" borderId="10" xfId="57" applyNumberFormat="1" applyFont="1" applyBorder="1">
      <alignment/>
      <protection/>
    </xf>
    <xf numFmtId="0" fontId="12" fillId="0" borderId="0" xfId="57" applyFont="1" applyBorder="1" applyAlignment="1">
      <alignment/>
      <protection/>
    </xf>
    <xf numFmtId="184" fontId="15" fillId="0" borderId="0" xfId="44" applyNumberFormat="1" applyFont="1" applyBorder="1" applyAlignment="1">
      <alignment/>
    </xf>
    <xf numFmtId="0" fontId="19" fillId="0" borderId="0" xfId="57" applyFont="1" applyBorder="1">
      <alignment/>
      <protection/>
    </xf>
    <xf numFmtId="0" fontId="20" fillId="0" borderId="0" xfId="57" applyFont="1" applyBorder="1">
      <alignment/>
      <protection/>
    </xf>
    <xf numFmtId="0" fontId="21" fillId="0" borderId="0" xfId="57" applyFont="1" applyBorder="1">
      <alignment/>
      <protection/>
    </xf>
    <xf numFmtId="185" fontId="12" fillId="0" borderId="0" xfId="57" applyNumberFormat="1" applyFont="1" applyBorder="1">
      <alignment/>
      <protection/>
    </xf>
    <xf numFmtId="184" fontId="22" fillId="0" borderId="0" xfId="44" applyNumberFormat="1" applyFont="1" applyBorder="1" applyAlignment="1">
      <alignment horizontal="center"/>
    </xf>
    <xf numFmtId="184" fontId="22" fillId="0" borderId="0" xfId="44" applyNumberFormat="1" applyFont="1" applyBorder="1" applyAlignment="1">
      <alignment/>
    </xf>
    <xf numFmtId="184" fontId="23" fillId="0" borderId="0" xfId="44" applyNumberFormat="1" applyFont="1" applyBorder="1" applyAlignment="1">
      <alignment horizontal="center"/>
    </xf>
    <xf numFmtId="184" fontId="23" fillId="0" borderId="0" xfId="57" applyNumberFormat="1" applyFont="1" applyBorder="1">
      <alignment/>
      <protection/>
    </xf>
    <xf numFmtId="43" fontId="22" fillId="0" borderId="0" xfId="44" applyNumberFormat="1" applyFont="1" applyBorder="1" applyAlignment="1">
      <alignment horizontal="center"/>
    </xf>
    <xf numFmtId="43" fontId="12" fillId="0" borderId="0" xfId="57" applyNumberFormat="1" applyFont="1" applyBorder="1" applyAlignment="1">
      <alignment horizontal="center"/>
      <protection/>
    </xf>
    <xf numFmtId="0" fontId="24" fillId="0" borderId="0" xfId="57" applyFont="1" applyBorder="1">
      <alignment/>
      <protection/>
    </xf>
    <xf numFmtId="184" fontId="24" fillId="0" borderId="0" xfId="57" applyNumberFormat="1" applyFont="1" applyBorder="1" applyAlignment="1">
      <alignment horizontal="center"/>
      <protection/>
    </xf>
    <xf numFmtId="184" fontId="24" fillId="0" borderId="0" xfId="44" applyNumberFormat="1" applyFont="1" applyBorder="1" applyAlignment="1">
      <alignment/>
    </xf>
    <xf numFmtId="184" fontId="24" fillId="0" borderId="0" xfId="57" applyNumberFormat="1" applyFont="1" applyBorder="1">
      <alignment/>
      <protection/>
    </xf>
    <xf numFmtId="0" fontId="24" fillId="0" borderId="0" xfId="57" applyFont="1">
      <alignment/>
      <protection/>
    </xf>
    <xf numFmtId="184" fontId="12" fillId="0" borderId="0" xfId="57" applyNumberFormat="1" applyFont="1" applyBorder="1" applyAlignment="1">
      <alignment horizontal="center"/>
      <protection/>
    </xf>
    <xf numFmtId="184" fontId="12" fillId="0" borderId="11" xfId="44" applyNumberFormat="1" applyFont="1" applyBorder="1" applyAlignment="1">
      <alignment/>
    </xf>
    <xf numFmtId="184" fontId="14" fillId="0" borderId="0" xfId="57" applyNumberFormat="1" applyFont="1" applyBorder="1" applyAlignment="1">
      <alignment horizontal="center"/>
      <protection/>
    </xf>
    <xf numFmtId="43" fontId="14" fillId="0" borderId="0" xfId="57" applyNumberFormat="1" applyFont="1" applyBorder="1" applyAlignment="1">
      <alignment horizontal="center"/>
      <protection/>
    </xf>
    <xf numFmtId="184" fontId="10" fillId="0" borderId="12" xfId="57" applyNumberFormat="1" applyFont="1" applyBorder="1" applyAlignment="1">
      <alignment horizontal="center"/>
      <protection/>
    </xf>
    <xf numFmtId="43" fontId="25" fillId="0" borderId="0" xfId="57" applyNumberFormat="1" applyFont="1" applyBorder="1" applyAlignment="1">
      <alignment horizontal="center"/>
      <protection/>
    </xf>
    <xf numFmtId="184" fontId="23" fillId="0" borderId="0" xfId="57" applyNumberFormat="1" applyFont="1" applyBorder="1" applyAlignment="1">
      <alignment horizontal="center"/>
      <protection/>
    </xf>
    <xf numFmtId="43" fontId="23" fillId="0" borderId="0" xfId="57" applyNumberFormat="1" applyFont="1" applyBorder="1" applyAlignment="1">
      <alignment horizontal="center"/>
      <protection/>
    </xf>
    <xf numFmtId="40" fontId="5" fillId="0" borderId="0" xfId="57" applyNumberFormat="1" applyFont="1" applyBorder="1">
      <alignment/>
      <protection/>
    </xf>
    <xf numFmtId="184" fontId="24" fillId="0" borderId="13" xfId="57" applyNumberFormat="1" applyFont="1" applyBorder="1" applyAlignment="1">
      <alignment horizontal="center"/>
      <protection/>
    </xf>
    <xf numFmtId="43" fontId="24" fillId="0" borderId="0" xfId="57" applyNumberFormat="1" applyFont="1" applyBorder="1" applyAlignment="1">
      <alignment horizontal="center"/>
      <protection/>
    </xf>
    <xf numFmtId="43" fontId="21" fillId="0" borderId="0" xfId="57" applyNumberFormat="1" applyFont="1" applyBorder="1" applyAlignment="1">
      <alignment horizontal="center"/>
      <protection/>
    </xf>
    <xf numFmtId="43" fontId="21" fillId="0" borderId="0" xfId="44" applyFont="1" applyBorder="1" applyAlignment="1">
      <alignment/>
    </xf>
    <xf numFmtId="0" fontId="26" fillId="0" borderId="0" xfId="57" applyFont="1">
      <alignment/>
      <protection/>
    </xf>
    <xf numFmtId="43" fontId="4" fillId="0" borderId="0" xfId="57" applyNumberFormat="1" applyFont="1" applyBorder="1" applyAlignment="1">
      <alignment horizontal="center"/>
      <protection/>
    </xf>
    <xf numFmtId="43" fontId="4" fillId="0" borderId="0" xfId="44" applyFont="1" applyBorder="1" applyAlignment="1">
      <alignment/>
    </xf>
    <xf numFmtId="0" fontId="27" fillId="0" borderId="0" xfId="57" applyFont="1">
      <alignment/>
      <protection/>
    </xf>
    <xf numFmtId="0" fontId="5" fillId="0" borderId="0" xfId="57" applyFont="1">
      <alignment/>
      <protection/>
    </xf>
    <xf numFmtId="0" fontId="3" fillId="0" borderId="0" xfId="57" applyFont="1">
      <alignment/>
      <protection/>
    </xf>
    <xf numFmtId="0" fontId="8" fillId="0" borderId="0" xfId="57" applyFont="1">
      <alignment/>
      <protection/>
    </xf>
    <xf numFmtId="0" fontId="74" fillId="0" borderId="0" xfId="0" applyFont="1" applyAlignment="1">
      <alignment/>
    </xf>
    <xf numFmtId="0" fontId="22" fillId="0" borderId="0" xfId="57" applyFont="1">
      <alignment/>
      <protection/>
    </xf>
    <xf numFmtId="0" fontId="28" fillId="0" borderId="0" xfId="57" applyFont="1" applyBorder="1">
      <alignment/>
      <protection/>
    </xf>
    <xf numFmtId="43" fontId="19" fillId="0" borderId="0" xfId="44" applyFont="1" applyBorder="1" applyAlignment="1">
      <alignment/>
    </xf>
    <xf numFmtId="0" fontId="29" fillId="0" borderId="0" xfId="57" applyFont="1" applyBorder="1">
      <alignment/>
      <protection/>
    </xf>
    <xf numFmtId="49" fontId="24" fillId="0" borderId="0" xfId="57" applyNumberFormat="1" applyFont="1" applyBorder="1" applyAlignment="1">
      <alignment horizontal="center"/>
      <protection/>
    </xf>
    <xf numFmtId="0" fontId="30" fillId="0" borderId="0" xfId="57" applyFont="1">
      <alignment/>
      <protection/>
    </xf>
    <xf numFmtId="0" fontId="29" fillId="0" borderId="11" xfId="57" applyFont="1" applyBorder="1">
      <alignment/>
      <protection/>
    </xf>
    <xf numFmtId="49" fontId="29" fillId="0" borderId="0" xfId="57" applyNumberFormat="1" applyFont="1" applyBorder="1" applyAlignment="1">
      <alignment horizontal="center"/>
      <protection/>
    </xf>
    <xf numFmtId="184" fontId="29" fillId="0" borderId="0" xfId="44" applyNumberFormat="1" applyFont="1" applyBorder="1" applyAlignment="1">
      <alignment/>
    </xf>
    <xf numFmtId="0" fontId="31" fillId="0" borderId="0" xfId="57" applyFont="1">
      <alignment/>
      <protection/>
    </xf>
    <xf numFmtId="0" fontId="29" fillId="0" borderId="0" xfId="57" applyFont="1" applyBorder="1" applyAlignment="1">
      <alignment horizontal="center" wrapText="1" shrinkToFit="1"/>
      <protection/>
    </xf>
    <xf numFmtId="184" fontId="29" fillId="0" borderId="0" xfId="44" applyNumberFormat="1" applyFont="1" applyBorder="1" applyAlignment="1">
      <alignment horizontal="center" wrapText="1" shrinkToFit="1"/>
    </xf>
    <xf numFmtId="0" fontId="22" fillId="0" borderId="0" xfId="57" applyFont="1" applyBorder="1">
      <alignment/>
      <protection/>
    </xf>
    <xf numFmtId="49" fontId="22" fillId="0" borderId="0" xfId="57" applyNumberFormat="1" applyFont="1" applyBorder="1" applyAlignment="1">
      <alignment horizontal="center"/>
      <protection/>
    </xf>
    <xf numFmtId="0" fontId="32" fillId="0" borderId="0" xfId="57" applyFont="1" applyBorder="1" applyAlignment="1">
      <alignment horizontal="center"/>
      <protection/>
    </xf>
    <xf numFmtId="43" fontId="32" fillId="0" borderId="0" xfId="44" applyFont="1" applyBorder="1" applyAlignment="1">
      <alignment horizontal="center"/>
    </xf>
    <xf numFmtId="0" fontId="33" fillId="0" borderId="0" xfId="57" applyFont="1">
      <alignment/>
      <protection/>
    </xf>
    <xf numFmtId="0" fontId="32" fillId="0" borderId="0" xfId="57" applyFont="1" applyBorder="1" applyAlignment="1">
      <alignment/>
      <protection/>
    </xf>
    <xf numFmtId="38" fontId="22" fillId="0" borderId="0" xfId="57" applyNumberFormat="1" applyFont="1" applyBorder="1">
      <alignment/>
      <protection/>
    </xf>
    <xf numFmtId="43" fontId="22" fillId="0" borderId="0" xfId="44" applyFont="1" applyBorder="1" applyAlignment="1">
      <alignment/>
    </xf>
    <xf numFmtId="184" fontId="24" fillId="0" borderId="14" xfId="57" applyNumberFormat="1" applyFont="1" applyBorder="1">
      <alignment/>
      <protection/>
    </xf>
    <xf numFmtId="0" fontId="34" fillId="0" borderId="0" xfId="57" applyFont="1" applyBorder="1">
      <alignment/>
      <protection/>
    </xf>
    <xf numFmtId="43" fontId="34" fillId="0" borderId="0" xfId="44" applyFont="1" applyBorder="1" applyAlignment="1">
      <alignment/>
    </xf>
    <xf numFmtId="0" fontId="35" fillId="0" borderId="0" xfId="57" applyFont="1">
      <alignment/>
      <protection/>
    </xf>
    <xf numFmtId="184" fontId="17" fillId="0" borderId="0" xfId="57" applyNumberFormat="1" applyFont="1">
      <alignment/>
      <protection/>
    </xf>
    <xf numFmtId="38" fontId="10" fillId="0" borderId="0" xfId="57" applyNumberFormat="1" applyFont="1" applyBorder="1">
      <alignment/>
      <protection/>
    </xf>
    <xf numFmtId="43" fontId="14" fillId="0" borderId="0" xfId="44" applyFont="1" applyBorder="1" applyAlignment="1">
      <alignment/>
    </xf>
    <xf numFmtId="3" fontId="12" fillId="0" borderId="0" xfId="57" applyNumberFormat="1" applyFont="1">
      <alignment/>
      <protection/>
    </xf>
    <xf numFmtId="184" fontId="36" fillId="0" borderId="0" xfId="57" applyNumberFormat="1" applyFont="1">
      <alignment/>
      <protection/>
    </xf>
    <xf numFmtId="3" fontId="12" fillId="0" borderId="0" xfId="42" applyNumberFormat="1" applyFont="1" applyAlignment="1">
      <alignment/>
    </xf>
    <xf numFmtId="3" fontId="12" fillId="0" borderId="0" xfId="44" applyNumberFormat="1" applyFont="1" applyBorder="1" applyAlignment="1">
      <alignment/>
    </xf>
    <xf numFmtId="3" fontId="14" fillId="0" borderId="0" xfId="44" applyNumberFormat="1" applyFont="1" applyBorder="1" applyAlignment="1">
      <alignment/>
    </xf>
    <xf numFmtId="3" fontId="14" fillId="0" borderId="0" xfId="57" applyNumberFormat="1" applyFont="1" applyBorder="1">
      <alignment/>
      <protection/>
    </xf>
    <xf numFmtId="0" fontId="3" fillId="0" borderId="0" xfId="57" applyFont="1" applyAlignment="1">
      <alignment vertical="top"/>
      <protection/>
    </xf>
    <xf numFmtId="184" fontId="37" fillId="0" borderId="0" xfId="57" applyNumberFormat="1" applyFont="1">
      <alignment/>
      <protection/>
    </xf>
    <xf numFmtId="3" fontId="12" fillId="0" borderId="0" xfId="57" applyNumberFormat="1" applyFont="1" applyBorder="1">
      <alignment/>
      <protection/>
    </xf>
    <xf numFmtId="0" fontId="12" fillId="33" borderId="0" xfId="57" applyFont="1" applyFill="1" applyBorder="1">
      <alignment/>
      <protection/>
    </xf>
    <xf numFmtId="49" fontId="12" fillId="33" borderId="0" xfId="57" applyNumberFormat="1" applyFont="1" applyFill="1" applyBorder="1" applyAlignment="1">
      <alignment horizontal="center"/>
      <protection/>
    </xf>
    <xf numFmtId="184" fontId="12" fillId="33" borderId="0" xfId="57" applyNumberFormat="1" applyFont="1" applyFill="1" applyBorder="1">
      <alignment/>
      <protection/>
    </xf>
    <xf numFmtId="184" fontId="12" fillId="33" borderId="0" xfId="44" applyNumberFormat="1" applyFont="1" applyFill="1" applyBorder="1" applyAlignment="1">
      <alignment/>
    </xf>
    <xf numFmtId="38" fontId="12" fillId="33" borderId="0" xfId="57" applyNumberFormat="1" applyFont="1" applyFill="1" applyBorder="1">
      <alignment/>
      <protection/>
    </xf>
    <xf numFmtId="184" fontId="12" fillId="34" borderId="0" xfId="57" applyNumberFormat="1" applyFont="1" applyFill="1" applyBorder="1">
      <alignment/>
      <protection/>
    </xf>
    <xf numFmtId="184" fontId="12" fillId="34" borderId="0" xfId="44" applyNumberFormat="1" applyFont="1" applyFill="1" applyBorder="1" applyAlignment="1">
      <alignment/>
    </xf>
    <xf numFmtId="3" fontId="12" fillId="33" borderId="0" xfId="44" applyNumberFormat="1" applyFont="1" applyFill="1" applyBorder="1" applyAlignment="1">
      <alignment/>
    </xf>
    <xf numFmtId="3" fontId="12" fillId="33" borderId="0" xfId="42" applyNumberFormat="1" applyFont="1" applyFill="1" applyAlignment="1">
      <alignment/>
    </xf>
    <xf numFmtId="3" fontId="12" fillId="33" borderId="0" xfId="57" applyNumberFormat="1" applyFont="1" applyFill="1">
      <alignment/>
      <protection/>
    </xf>
    <xf numFmtId="43" fontId="14" fillId="33" borderId="0" xfId="44" applyFont="1" applyFill="1" applyBorder="1" applyAlignment="1">
      <alignment/>
    </xf>
    <xf numFmtId="3" fontId="14" fillId="33" borderId="0" xfId="44" applyNumberFormat="1" applyFont="1" applyFill="1" applyBorder="1" applyAlignment="1">
      <alignment/>
    </xf>
    <xf numFmtId="0" fontId="5" fillId="0" borderId="0" xfId="57" applyFont="1" applyBorder="1" applyAlignment="1">
      <alignment horizontal="center" vertical="center"/>
      <protection/>
    </xf>
    <xf numFmtId="43" fontId="16" fillId="0" borderId="0" xfId="44" applyFont="1" applyBorder="1" applyAlignment="1">
      <alignment/>
    </xf>
    <xf numFmtId="0" fontId="12" fillId="0" borderId="0" xfId="57" applyFont="1" applyFill="1" applyBorder="1">
      <alignment/>
      <protection/>
    </xf>
    <xf numFmtId="49" fontId="12" fillId="0" borderId="0" xfId="57" applyNumberFormat="1" applyFont="1" applyFill="1" applyBorder="1" applyAlignment="1">
      <alignment horizontal="center"/>
      <protection/>
    </xf>
    <xf numFmtId="184" fontId="12" fillId="0" borderId="0" xfId="57" applyNumberFormat="1" applyFont="1" applyFill="1" applyBorder="1">
      <alignment/>
      <protection/>
    </xf>
    <xf numFmtId="3" fontId="12" fillId="0" borderId="0" xfId="42" applyNumberFormat="1" applyFont="1" applyFill="1" applyAlignment="1">
      <alignment/>
    </xf>
    <xf numFmtId="38" fontId="12" fillId="0" borderId="0" xfId="57" applyNumberFormat="1" applyFont="1" applyFill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84" fontId="75" fillId="0" borderId="0" xfId="57" applyNumberFormat="1" applyFont="1" applyFill="1" applyBorder="1">
      <alignment/>
      <protection/>
    </xf>
    <xf numFmtId="3" fontId="12" fillId="0" borderId="0" xfId="44" applyNumberFormat="1" applyFont="1" applyFill="1" applyBorder="1" applyAlignment="1">
      <alignment/>
    </xf>
    <xf numFmtId="38" fontId="12" fillId="0" borderId="15" xfId="57" applyNumberFormat="1" applyFont="1" applyBorder="1">
      <alignment/>
      <protection/>
    </xf>
    <xf numFmtId="38" fontId="12" fillId="0" borderId="16" xfId="57" applyNumberFormat="1" applyFont="1" applyBorder="1">
      <alignment/>
      <protection/>
    </xf>
    <xf numFmtId="0" fontId="4" fillId="0" borderId="0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3" fillId="0" borderId="0" xfId="57" applyFont="1" applyFill="1" applyBorder="1" applyAlignment="1">
      <alignment horizontal="center" wrapText="1"/>
      <protection/>
    </xf>
    <xf numFmtId="0" fontId="11" fillId="0" borderId="0" xfId="57" applyFont="1" applyFill="1" applyBorder="1" applyAlignment="1">
      <alignment horizontal="center"/>
      <protection/>
    </xf>
    <xf numFmtId="184" fontId="12" fillId="0" borderId="0" xfId="44" applyNumberFormat="1" applyFont="1" applyFill="1" applyBorder="1" applyAlignment="1">
      <alignment/>
    </xf>
    <xf numFmtId="184" fontId="14" fillId="0" borderId="0" xfId="57" applyNumberFormat="1" applyFont="1" applyFill="1" applyBorder="1">
      <alignment/>
      <protection/>
    </xf>
    <xf numFmtId="184" fontId="16" fillId="0" borderId="0" xfId="57" applyNumberFormat="1" applyFont="1" applyFill="1" applyBorder="1">
      <alignment/>
      <protection/>
    </xf>
    <xf numFmtId="43" fontId="12" fillId="0" borderId="0" xfId="57" applyNumberFormat="1" applyFont="1" applyFill="1" applyBorder="1">
      <alignment/>
      <protection/>
    </xf>
    <xf numFmtId="0" fontId="15" fillId="0" borderId="0" xfId="57" applyFont="1" applyFill="1" applyBorder="1" applyAlignment="1">
      <alignment horizontal="center"/>
      <protection/>
    </xf>
    <xf numFmtId="43" fontId="14" fillId="0" borderId="0" xfId="42" applyFont="1" applyFill="1" applyBorder="1" applyAlignment="1">
      <alignment/>
    </xf>
    <xf numFmtId="43" fontId="12" fillId="0" borderId="0" xfId="44" applyFont="1" applyFill="1" applyBorder="1" applyAlignment="1">
      <alignment/>
    </xf>
    <xf numFmtId="3" fontId="14" fillId="0" borderId="0" xfId="44" applyNumberFormat="1" applyFont="1" applyFill="1" applyBorder="1" applyAlignment="1">
      <alignment/>
    </xf>
    <xf numFmtId="184" fontId="75" fillId="0" borderId="0" xfId="44" applyNumberFormat="1" applyFont="1" applyFill="1" applyBorder="1" applyAlignment="1">
      <alignment/>
    </xf>
    <xf numFmtId="43" fontId="14" fillId="0" borderId="0" xfId="57" applyNumberFormat="1" applyFont="1" applyFill="1" applyBorder="1">
      <alignment/>
      <protection/>
    </xf>
    <xf numFmtId="3" fontId="12" fillId="0" borderId="0" xfId="57" applyNumberFormat="1" applyFont="1" applyFill="1" applyBorder="1">
      <alignment/>
      <protection/>
    </xf>
    <xf numFmtId="185" fontId="12" fillId="0" borderId="0" xfId="57" applyNumberFormat="1" applyFont="1" applyFill="1" applyBorder="1">
      <alignment/>
      <protection/>
    </xf>
    <xf numFmtId="184" fontId="22" fillId="0" borderId="0" xfId="44" applyNumberFormat="1" applyFont="1" applyFill="1" applyBorder="1" applyAlignment="1">
      <alignment horizontal="center"/>
    </xf>
    <xf numFmtId="184" fontId="23" fillId="0" borderId="0" xfId="44" applyNumberFormat="1" applyFont="1" applyFill="1" applyBorder="1" applyAlignment="1">
      <alignment horizontal="center"/>
    </xf>
    <xf numFmtId="43" fontId="12" fillId="0" borderId="0" xfId="57" applyNumberFormat="1" applyFont="1" applyFill="1" applyBorder="1" applyAlignment="1">
      <alignment horizontal="center"/>
      <protection/>
    </xf>
    <xf numFmtId="184" fontId="24" fillId="0" borderId="0" xfId="57" applyNumberFormat="1" applyFont="1" applyFill="1" applyBorder="1" applyAlignment="1">
      <alignment horizontal="center"/>
      <protection/>
    </xf>
    <xf numFmtId="184" fontId="12" fillId="0" borderId="0" xfId="57" applyNumberFormat="1" applyFont="1" applyFill="1" applyBorder="1" applyAlignment="1">
      <alignment horizontal="center"/>
      <protection/>
    </xf>
    <xf numFmtId="184" fontId="12" fillId="0" borderId="11" xfId="44" applyNumberFormat="1" applyFont="1" applyFill="1" applyBorder="1" applyAlignment="1">
      <alignment/>
    </xf>
    <xf numFmtId="184" fontId="14" fillId="0" borderId="0" xfId="57" applyNumberFormat="1" applyFont="1" applyFill="1" applyBorder="1" applyAlignment="1">
      <alignment horizontal="center"/>
      <protection/>
    </xf>
    <xf numFmtId="184" fontId="23" fillId="0" borderId="0" xfId="57" applyNumberFormat="1" applyFont="1" applyFill="1" applyBorder="1" applyAlignment="1">
      <alignment horizontal="center"/>
      <protection/>
    </xf>
    <xf numFmtId="184" fontId="24" fillId="0" borderId="13" xfId="57" applyNumberFormat="1" applyFont="1" applyFill="1" applyBorder="1" applyAlignment="1">
      <alignment horizontal="center"/>
      <protection/>
    </xf>
    <xf numFmtId="43" fontId="24" fillId="0" borderId="0" xfId="57" applyNumberFormat="1" applyFont="1" applyFill="1" applyBorder="1" applyAlignment="1">
      <alignment horizontal="center"/>
      <protection/>
    </xf>
    <xf numFmtId="43" fontId="21" fillId="0" borderId="0" xfId="57" applyNumberFormat="1" applyFont="1" applyFill="1" applyBorder="1" applyAlignment="1">
      <alignment horizontal="center"/>
      <protection/>
    </xf>
    <xf numFmtId="43" fontId="4" fillId="0" borderId="0" xfId="57" applyNumberFormat="1" applyFont="1" applyFill="1" applyBorder="1" applyAlignment="1">
      <alignment horizontal="center"/>
      <protection/>
    </xf>
    <xf numFmtId="0" fontId="12" fillId="0" borderId="0" xfId="57" applyFont="1" applyFill="1">
      <alignment/>
      <protection/>
    </xf>
    <xf numFmtId="0" fontId="3" fillId="0" borderId="0" xfId="57" applyFont="1" applyFill="1">
      <alignment/>
      <protection/>
    </xf>
    <xf numFmtId="0" fontId="28" fillId="0" borderId="0" xfId="57" applyFont="1" applyFill="1" applyBorder="1">
      <alignment/>
      <protection/>
    </xf>
    <xf numFmtId="0" fontId="24" fillId="0" borderId="0" xfId="57" applyFont="1" applyFill="1" applyBorder="1">
      <alignment/>
      <protection/>
    </xf>
    <xf numFmtId="0" fontId="29" fillId="0" borderId="0" xfId="57" applyFont="1" applyFill="1" applyBorder="1">
      <alignment/>
      <protection/>
    </xf>
    <xf numFmtId="49" fontId="29" fillId="0" borderId="0" xfId="57" applyNumberFormat="1" applyFont="1" applyFill="1" applyBorder="1" applyAlignment="1">
      <alignment horizontal="center"/>
      <protection/>
    </xf>
    <xf numFmtId="49" fontId="22" fillId="0" borderId="0" xfId="57" applyNumberFormat="1" applyFont="1" applyFill="1" applyBorder="1" applyAlignment="1">
      <alignment horizontal="center"/>
      <protection/>
    </xf>
    <xf numFmtId="0" fontId="33" fillId="0" borderId="0" xfId="57" applyFont="1" applyFill="1">
      <alignment/>
      <protection/>
    </xf>
    <xf numFmtId="49" fontId="24" fillId="0" borderId="0" xfId="57" applyNumberFormat="1" applyFont="1" applyFill="1" applyBorder="1" applyAlignment="1">
      <alignment horizontal="center"/>
      <protection/>
    </xf>
    <xf numFmtId="43" fontId="14" fillId="0" borderId="0" xfId="44" applyFont="1" applyFill="1" applyBorder="1" applyAlignment="1">
      <alignment/>
    </xf>
    <xf numFmtId="0" fontId="72" fillId="0" borderId="0" xfId="0" applyFont="1" applyAlignment="1">
      <alignment/>
    </xf>
    <xf numFmtId="43" fontId="0" fillId="0" borderId="0" xfId="42" applyFont="1" applyAlignment="1">
      <alignment/>
    </xf>
    <xf numFmtId="43" fontId="11" fillId="0" borderId="0" xfId="44" applyFont="1" applyBorder="1" applyAlignment="1">
      <alignment horizontal="center"/>
    </xf>
    <xf numFmtId="38" fontId="15" fillId="0" borderId="0" xfId="57" applyNumberFormat="1" applyFont="1" applyFill="1" applyBorder="1">
      <alignment/>
      <protection/>
    </xf>
    <xf numFmtId="184" fontId="14" fillId="0" borderId="12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kaguzi%20sacco\My%20Documents\HALF%20FY%202013\2013draft%20%20Accou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8"/>
      <sheetName val="9"/>
      <sheetName val="page1"/>
      <sheetName val="0"/>
      <sheetName val="4"/>
      <sheetName val="5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8c"/>
      <sheetName val="18d"/>
      <sheetName val="TB"/>
      <sheetName val="Accounts notes12-22pg"/>
      <sheetName val="TB2012"/>
      <sheetName val="TB2012ii"/>
      <sheetName val="working tb"/>
      <sheetName val="Sheet1"/>
      <sheetName val="TB21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6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C87" sqref="C87"/>
    </sheetView>
  </sheetViews>
  <sheetFormatPr defaultColWidth="9.140625" defaultRowHeight="15"/>
  <cols>
    <col min="1" max="1" width="31.421875" style="0" customWidth="1"/>
    <col min="3" max="3" width="14.57421875" style="140" bestFit="1" customWidth="1"/>
    <col min="4" max="5" width="15.57421875" style="0" bestFit="1" customWidth="1"/>
    <col min="6" max="6" width="11.8515625" style="0" bestFit="1" customWidth="1"/>
    <col min="7" max="7" width="13.00390625" style="0" customWidth="1"/>
    <col min="8" max="8" width="12.8515625" style="0" bestFit="1" customWidth="1"/>
    <col min="9" max="9" width="15.57421875" style="0" bestFit="1" customWidth="1"/>
  </cols>
  <sheetData>
    <row r="1" spans="1:10" ht="15.75">
      <c r="A1" s="1" t="s">
        <v>0</v>
      </c>
      <c r="B1" s="2"/>
      <c r="C1" s="145"/>
      <c r="D1" s="4"/>
      <c r="E1" s="1" t="s">
        <v>1</v>
      </c>
      <c r="F1" s="3"/>
      <c r="G1" s="3"/>
      <c r="H1" s="5"/>
      <c r="I1" s="1"/>
      <c r="J1" s="6"/>
    </row>
    <row r="2" spans="1:10" ht="15.75">
      <c r="A2" s="8" t="s">
        <v>276</v>
      </c>
      <c r="B2" s="9"/>
      <c r="C2" s="146"/>
      <c r="D2" s="10"/>
      <c r="E2" s="10"/>
      <c r="F2" s="1"/>
      <c r="G2" s="1"/>
      <c r="H2" s="1"/>
      <c r="I2" s="10"/>
      <c r="J2" s="11"/>
    </row>
    <row r="3" spans="1:10" ht="47.25">
      <c r="A3" s="8" t="s">
        <v>2</v>
      </c>
      <c r="B3" s="9" t="s">
        <v>3</v>
      </c>
      <c r="C3" s="147" t="s">
        <v>300</v>
      </c>
      <c r="D3" s="14" t="s">
        <v>282</v>
      </c>
      <c r="E3" s="14" t="s">
        <v>254</v>
      </c>
      <c r="F3" s="15" t="s">
        <v>278</v>
      </c>
      <c r="G3" s="15" t="s">
        <v>279</v>
      </c>
      <c r="H3" s="15" t="s">
        <v>280</v>
      </c>
      <c r="I3" s="14" t="s">
        <v>281</v>
      </c>
      <c r="J3" s="16" t="s">
        <v>4</v>
      </c>
    </row>
    <row r="4" spans="1:10" ht="15.75">
      <c r="A4" s="17"/>
      <c r="B4" s="18"/>
      <c r="C4" s="148" t="s">
        <v>5</v>
      </c>
      <c r="D4" s="20" t="s">
        <v>5</v>
      </c>
      <c r="E4" s="20" t="s">
        <v>5</v>
      </c>
      <c r="F4" s="19" t="s">
        <v>5</v>
      </c>
      <c r="G4" s="19" t="s">
        <v>5</v>
      </c>
      <c r="H4" s="19" t="s">
        <v>5</v>
      </c>
      <c r="I4" s="20" t="s">
        <v>5</v>
      </c>
      <c r="J4" s="6"/>
    </row>
    <row r="5" spans="1:10" ht="15.75">
      <c r="A5" s="22" t="s">
        <v>6</v>
      </c>
      <c r="B5" s="23"/>
      <c r="C5" s="134"/>
      <c r="D5" s="25"/>
      <c r="E5" s="25"/>
      <c r="F5" s="24"/>
      <c r="G5" s="24"/>
      <c r="H5" s="24"/>
      <c r="I5" s="25"/>
      <c r="J5" s="6"/>
    </row>
    <row r="6" spans="1:10" ht="15.75">
      <c r="A6" s="24" t="s">
        <v>156</v>
      </c>
      <c r="B6" s="23" t="s">
        <v>7</v>
      </c>
      <c r="C6" s="149">
        <v>11719326</v>
      </c>
      <c r="D6" s="41">
        <v>12000000</v>
      </c>
      <c r="E6" s="41">
        <v>12000000</v>
      </c>
      <c r="F6" s="26">
        <f aca="true" t="shared" si="0" ref="F6:F11">I6/4</f>
        <v>3000000</v>
      </c>
      <c r="G6" s="26">
        <f aca="true" t="shared" si="1" ref="G6:G11">I6/2</f>
        <v>6000000</v>
      </c>
      <c r="H6" s="26">
        <f aca="true" t="shared" si="2" ref="H6:H11">F6*3</f>
        <v>9000000</v>
      </c>
      <c r="I6" s="41">
        <v>12000000</v>
      </c>
      <c r="J6" s="132"/>
    </row>
    <row r="7" spans="1:10" ht="15.75">
      <c r="A7" s="24" t="s">
        <v>8</v>
      </c>
      <c r="B7" s="23" t="s">
        <v>9</v>
      </c>
      <c r="C7" s="149">
        <v>152000</v>
      </c>
      <c r="D7" s="41">
        <f>E7</f>
        <v>50000</v>
      </c>
      <c r="E7" s="41">
        <v>50000</v>
      </c>
      <c r="F7" s="26">
        <f t="shared" si="0"/>
        <v>25000</v>
      </c>
      <c r="G7" s="26">
        <f t="shared" si="1"/>
        <v>50000</v>
      </c>
      <c r="H7" s="26">
        <f t="shared" si="2"/>
        <v>75000</v>
      </c>
      <c r="I7" s="41">
        <v>100000</v>
      </c>
      <c r="J7" s="6"/>
    </row>
    <row r="8" spans="1:10" ht="15.75">
      <c r="A8" s="24" t="s">
        <v>10</v>
      </c>
      <c r="B8" s="23" t="s">
        <v>11</v>
      </c>
      <c r="C8" s="136">
        <v>358814352</v>
      </c>
      <c r="D8" s="41">
        <v>320000000</v>
      </c>
      <c r="E8" s="41">
        <v>330000000</v>
      </c>
      <c r="F8" s="26">
        <f t="shared" si="0"/>
        <v>87500000</v>
      </c>
      <c r="G8" s="26">
        <f t="shared" si="1"/>
        <v>175000000</v>
      </c>
      <c r="H8" s="26">
        <f t="shared" si="2"/>
        <v>262500000</v>
      </c>
      <c r="I8" s="41">
        <v>350000000</v>
      </c>
      <c r="J8" s="37"/>
    </row>
    <row r="9" spans="1:10" ht="15.75">
      <c r="A9" s="24" t="s">
        <v>259</v>
      </c>
      <c r="B9" s="23" t="s">
        <v>13</v>
      </c>
      <c r="C9" s="136">
        <v>9247840</v>
      </c>
      <c r="D9" s="41">
        <v>3000000</v>
      </c>
      <c r="E9" s="41">
        <v>5000000</v>
      </c>
      <c r="F9" s="26">
        <f t="shared" si="0"/>
        <v>2000000</v>
      </c>
      <c r="G9" s="26">
        <f t="shared" si="1"/>
        <v>4000000</v>
      </c>
      <c r="H9" s="26">
        <f t="shared" si="2"/>
        <v>6000000</v>
      </c>
      <c r="I9" s="41">
        <v>8000000</v>
      </c>
      <c r="J9" s="6"/>
    </row>
    <row r="10" spans="1:10" ht="15.75">
      <c r="A10" s="24" t="s">
        <v>14</v>
      </c>
      <c r="B10" s="23" t="s">
        <v>15</v>
      </c>
      <c r="C10" s="136">
        <v>20100872</v>
      </c>
      <c r="D10" s="41">
        <v>11000000</v>
      </c>
      <c r="E10" s="41">
        <v>11000000</v>
      </c>
      <c r="F10" s="26">
        <f t="shared" si="0"/>
        <v>4500000</v>
      </c>
      <c r="G10" s="26">
        <f t="shared" si="1"/>
        <v>9000000</v>
      </c>
      <c r="H10" s="26">
        <f t="shared" si="2"/>
        <v>13500000</v>
      </c>
      <c r="I10" s="41">
        <v>18000000</v>
      </c>
      <c r="J10" s="6"/>
    </row>
    <row r="11" spans="1:10" ht="18">
      <c r="A11" s="24" t="s">
        <v>16</v>
      </c>
      <c r="B11" s="23" t="s">
        <v>17</v>
      </c>
      <c r="C11" s="150">
        <v>293882</v>
      </c>
      <c r="D11" s="110">
        <v>350000</v>
      </c>
      <c r="E11" s="110">
        <v>350000</v>
      </c>
      <c r="F11" s="31">
        <f t="shared" si="0"/>
        <v>87500</v>
      </c>
      <c r="G11" s="31">
        <f t="shared" si="1"/>
        <v>175000</v>
      </c>
      <c r="H11" s="31">
        <f t="shared" si="2"/>
        <v>262500</v>
      </c>
      <c r="I11" s="110">
        <v>350000</v>
      </c>
      <c r="J11" s="32"/>
    </row>
    <row r="12" spans="1:10" ht="18">
      <c r="A12" s="17" t="s">
        <v>18</v>
      </c>
      <c r="B12" s="18"/>
      <c r="C12" s="151">
        <f>SUM(C6:C11)</f>
        <v>400328272</v>
      </c>
      <c r="D12" s="133">
        <f aca="true" t="shared" si="3" ref="D12:I12">SUM(D6:D11)</f>
        <v>346400000</v>
      </c>
      <c r="E12" s="34">
        <f t="shared" si="3"/>
        <v>358400000</v>
      </c>
      <c r="F12" s="47">
        <f t="shared" si="3"/>
        <v>97112500</v>
      </c>
      <c r="G12" s="31">
        <f t="shared" si="3"/>
        <v>194225000</v>
      </c>
      <c r="H12" s="47">
        <f t="shared" si="3"/>
        <v>291337500</v>
      </c>
      <c r="I12" s="34">
        <f t="shared" si="3"/>
        <v>388450000</v>
      </c>
      <c r="J12" s="6"/>
    </row>
    <row r="13" spans="1:10" ht="15.75">
      <c r="A13" s="1" t="s">
        <v>19</v>
      </c>
      <c r="B13" s="23"/>
      <c r="C13" s="152"/>
      <c r="D13" s="25"/>
      <c r="E13" s="25"/>
      <c r="F13" s="26"/>
      <c r="G13" s="26"/>
      <c r="H13" s="26"/>
      <c r="I13" s="25"/>
      <c r="J13" s="6"/>
    </row>
    <row r="14" spans="1:10" ht="15.75">
      <c r="A14" s="1" t="s">
        <v>20</v>
      </c>
      <c r="B14" s="23"/>
      <c r="C14" s="152"/>
      <c r="D14" s="25"/>
      <c r="E14" s="25"/>
      <c r="F14" s="26"/>
      <c r="G14" s="26"/>
      <c r="H14" s="26"/>
      <c r="I14" s="25"/>
      <c r="J14" s="6"/>
    </row>
    <row r="15" spans="1:10" s="140" customFormat="1" ht="15.75">
      <c r="A15" s="134" t="s">
        <v>21</v>
      </c>
      <c r="B15" s="135" t="s">
        <v>22</v>
      </c>
      <c r="C15" s="136">
        <v>6259138</v>
      </c>
      <c r="D15" s="142">
        <v>7200000</v>
      </c>
      <c r="E15" s="142">
        <v>8000000</v>
      </c>
      <c r="F15" s="138">
        <f>I15/4</f>
        <v>2500000</v>
      </c>
      <c r="G15" s="138">
        <f>I15/2</f>
        <v>5000000</v>
      </c>
      <c r="H15" s="138">
        <f>F15*3</f>
        <v>7500000</v>
      </c>
      <c r="I15" s="142">
        <v>10000000</v>
      </c>
      <c r="J15" s="139">
        <v>1</v>
      </c>
    </row>
    <row r="16" spans="1:10" ht="15.75">
      <c r="A16" s="24" t="s">
        <v>23</v>
      </c>
      <c r="B16" s="23" t="s">
        <v>24</v>
      </c>
      <c r="C16" s="136">
        <v>2520000</v>
      </c>
      <c r="D16" s="114">
        <v>4000000</v>
      </c>
      <c r="E16" s="114">
        <v>4000000</v>
      </c>
      <c r="F16" s="26">
        <f aca="true" t="shared" si="4" ref="F16:F27">I16/4</f>
        <v>1250000</v>
      </c>
      <c r="G16" s="26">
        <f aca="true" t="shared" si="5" ref="G16:G27">I16/2</f>
        <v>2500000</v>
      </c>
      <c r="H16" s="26">
        <f aca="true" t="shared" si="6" ref="H16:H27">F16*3</f>
        <v>3750000</v>
      </c>
      <c r="I16" s="114">
        <v>5000000</v>
      </c>
      <c r="J16" s="6"/>
    </row>
    <row r="17" spans="1:10" ht="15.75">
      <c r="A17" s="24" t="s">
        <v>25</v>
      </c>
      <c r="B17" s="23" t="s">
        <v>26</v>
      </c>
      <c r="C17" s="136">
        <v>1380000</v>
      </c>
      <c r="D17" s="114">
        <v>2000000</v>
      </c>
      <c r="E17" s="114">
        <v>2000000</v>
      </c>
      <c r="F17" s="26">
        <f t="shared" si="4"/>
        <v>750000</v>
      </c>
      <c r="G17" s="26">
        <f t="shared" si="5"/>
        <v>1500000</v>
      </c>
      <c r="H17" s="26">
        <f t="shared" si="6"/>
        <v>2250000</v>
      </c>
      <c r="I17" s="114">
        <v>3000000</v>
      </c>
      <c r="J17" s="37"/>
    </row>
    <row r="18" spans="1:10" ht="15.75">
      <c r="A18" s="24" t="s">
        <v>27</v>
      </c>
      <c r="B18" s="23" t="s">
        <v>28</v>
      </c>
      <c r="C18" s="136">
        <v>462143</v>
      </c>
      <c r="D18" s="114">
        <v>600000</v>
      </c>
      <c r="E18" s="114">
        <v>600000</v>
      </c>
      <c r="F18" s="26">
        <f t="shared" si="4"/>
        <v>225000</v>
      </c>
      <c r="G18" s="26">
        <f t="shared" si="5"/>
        <v>450000</v>
      </c>
      <c r="H18" s="26">
        <f t="shared" si="6"/>
        <v>675000</v>
      </c>
      <c r="I18" s="114">
        <v>900000</v>
      </c>
      <c r="J18" s="6"/>
    </row>
    <row r="19" spans="1:10" ht="15.75">
      <c r="A19" s="24" t="s">
        <v>29</v>
      </c>
      <c r="B19" s="23" t="s">
        <v>30</v>
      </c>
      <c r="C19" s="136">
        <v>278280</v>
      </c>
      <c r="D19" s="114">
        <v>350000</v>
      </c>
      <c r="E19" s="114">
        <v>350000</v>
      </c>
      <c r="F19" s="26">
        <f t="shared" si="4"/>
        <v>125000</v>
      </c>
      <c r="G19" s="26">
        <f t="shared" si="5"/>
        <v>250000</v>
      </c>
      <c r="H19" s="26">
        <f t="shared" si="6"/>
        <v>375000</v>
      </c>
      <c r="I19" s="114">
        <v>500000</v>
      </c>
      <c r="J19" s="6"/>
    </row>
    <row r="20" spans="1:10" s="140" customFormat="1" ht="15.75">
      <c r="A20" s="134" t="s">
        <v>301</v>
      </c>
      <c r="B20" s="135" t="s">
        <v>31</v>
      </c>
      <c r="C20" s="136">
        <v>394642</v>
      </c>
      <c r="D20" s="142">
        <v>700000</v>
      </c>
      <c r="E20" s="142">
        <v>1000000</v>
      </c>
      <c r="F20" s="138">
        <f t="shared" si="4"/>
        <v>250000</v>
      </c>
      <c r="G20" s="138">
        <f t="shared" si="5"/>
        <v>500000</v>
      </c>
      <c r="H20" s="138">
        <f t="shared" si="6"/>
        <v>750000</v>
      </c>
      <c r="I20" s="142">
        <v>1000000</v>
      </c>
      <c r="J20" s="139"/>
    </row>
    <row r="21" spans="1:10" ht="15.75">
      <c r="A21" s="24" t="s">
        <v>32</v>
      </c>
      <c r="B21" s="23" t="s">
        <v>33</v>
      </c>
      <c r="C21" s="136">
        <v>153182</v>
      </c>
      <c r="D21" s="114">
        <v>300000</v>
      </c>
      <c r="E21" s="114">
        <v>300000</v>
      </c>
      <c r="F21" s="26">
        <f t="shared" si="4"/>
        <v>90000</v>
      </c>
      <c r="G21" s="26">
        <f t="shared" si="5"/>
        <v>180000</v>
      </c>
      <c r="H21" s="26">
        <f t="shared" si="6"/>
        <v>270000</v>
      </c>
      <c r="I21" s="114">
        <v>360000</v>
      </c>
      <c r="J21" s="37"/>
    </row>
    <row r="22" spans="1:10" ht="15.75">
      <c r="A22" s="24" t="s">
        <v>34</v>
      </c>
      <c r="B22" s="23" t="s">
        <v>35</v>
      </c>
      <c r="C22" s="136">
        <v>1260000</v>
      </c>
      <c r="D22" s="114">
        <v>1500000</v>
      </c>
      <c r="E22" s="114">
        <v>1500000</v>
      </c>
      <c r="F22" s="26">
        <f t="shared" si="4"/>
        <v>450000</v>
      </c>
      <c r="G22" s="26">
        <f t="shared" si="5"/>
        <v>900000</v>
      </c>
      <c r="H22" s="26">
        <f t="shared" si="6"/>
        <v>1350000</v>
      </c>
      <c r="I22" s="114">
        <v>1800000</v>
      </c>
      <c r="J22" s="6"/>
    </row>
    <row r="23" spans="1:10" ht="15.75">
      <c r="A23" s="24" t="s">
        <v>36</v>
      </c>
      <c r="B23" s="23" t="s">
        <v>37</v>
      </c>
      <c r="C23" s="136">
        <v>1098886</v>
      </c>
      <c r="D23" s="114">
        <v>1100000</v>
      </c>
      <c r="E23" s="114">
        <v>1100000</v>
      </c>
      <c r="F23" s="26">
        <f t="shared" si="4"/>
        <v>500000</v>
      </c>
      <c r="G23" s="26">
        <f t="shared" si="5"/>
        <v>1000000</v>
      </c>
      <c r="H23" s="26">
        <f t="shared" si="6"/>
        <v>1500000</v>
      </c>
      <c r="I23" s="127">
        <v>2000000</v>
      </c>
      <c r="J23" s="6"/>
    </row>
    <row r="24" spans="1:10" ht="15.75">
      <c r="A24" s="24" t="s">
        <v>38</v>
      </c>
      <c r="B24" s="23" t="s">
        <v>39</v>
      </c>
      <c r="C24" s="136">
        <v>927800</v>
      </c>
      <c r="D24" s="114">
        <v>1000000</v>
      </c>
      <c r="E24" s="114">
        <v>1000000</v>
      </c>
      <c r="F24" s="26">
        <f t="shared" si="4"/>
        <v>275000</v>
      </c>
      <c r="G24" s="26">
        <f t="shared" si="5"/>
        <v>550000</v>
      </c>
      <c r="H24" s="26">
        <f t="shared" si="6"/>
        <v>825000</v>
      </c>
      <c r="I24" s="114">
        <v>1100000</v>
      </c>
      <c r="J24" s="37"/>
    </row>
    <row r="25" spans="1:10" ht="15.75">
      <c r="A25" s="24" t="s">
        <v>40</v>
      </c>
      <c r="B25" s="23" t="s">
        <v>41</v>
      </c>
      <c r="C25" s="136">
        <v>0</v>
      </c>
      <c r="D25" s="114">
        <v>300000</v>
      </c>
      <c r="E25" s="114">
        <v>300000</v>
      </c>
      <c r="F25" s="26">
        <f t="shared" si="4"/>
        <v>75000</v>
      </c>
      <c r="G25" s="26">
        <f t="shared" si="5"/>
        <v>150000</v>
      </c>
      <c r="H25" s="26">
        <f t="shared" si="6"/>
        <v>225000</v>
      </c>
      <c r="I25" s="114">
        <v>300000</v>
      </c>
      <c r="J25" s="6"/>
    </row>
    <row r="26" spans="1:10" ht="15.75">
      <c r="A26" s="24" t="s">
        <v>150</v>
      </c>
      <c r="B26" s="23" t="s">
        <v>42</v>
      </c>
      <c r="C26" s="136">
        <v>5000</v>
      </c>
      <c r="D26" s="114">
        <v>500000</v>
      </c>
      <c r="E26" s="114">
        <v>500000</v>
      </c>
      <c r="F26" s="26">
        <f t="shared" si="4"/>
        <v>125000</v>
      </c>
      <c r="G26" s="26">
        <f t="shared" si="5"/>
        <v>250000</v>
      </c>
      <c r="H26" s="26">
        <f t="shared" si="6"/>
        <v>375000</v>
      </c>
      <c r="I26" s="114">
        <v>500000</v>
      </c>
      <c r="J26" s="6"/>
    </row>
    <row r="27" spans="1:10" ht="18">
      <c r="A27" s="24" t="s">
        <v>43</v>
      </c>
      <c r="B27" s="23" t="s">
        <v>44</v>
      </c>
      <c r="C27" s="150">
        <v>545338</v>
      </c>
      <c r="D27" s="115">
        <v>600000</v>
      </c>
      <c r="E27" s="115">
        <v>600000</v>
      </c>
      <c r="F27" s="31">
        <f t="shared" si="4"/>
        <v>250000</v>
      </c>
      <c r="G27" s="31">
        <f t="shared" si="5"/>
        <v>500000</v>
      </c>
      <c r="H27" s="31">
        <f t="shared" si="6"/>
        <v>750000</v>
      </c>
      <c r="I27" s="115">
        <v>1000000</v>
      </c>
      <c r="J27" s="6"/>
    </row>
    <row r="28" spans="1:10" ht="18">
      <c r="A28" s="17" t="s">
        <v>45</v>
      </c>
      <c r="B28" s="18"/>
      <c r="C28" s="151">
        <f>SUM(C15:C27)</f>
        <v>15284409</v>
      </c>
      <c r="D28" s="33">
        <f aca="true" t="shared" si="7" ref="D28:I28">SUM(D15:D27)</f>
        <v>20150000</v>
      </c>
      <c r="E28" s="112">
        <f t="shared" si="7"/>
        <v>21250000</v>
      </c>
      <c r="F28" s="33">
        <f t="shared" si="7"/>
        <v>6865000</v>
      </c>
      <c r="G28" s="33">
        <f t="shared" si="7"/>
        <v>13730000</v>
      </c>
      <c r="H28" s="33">
        <f t="shared" si="7"/>
        <v>20595000</v>
      </c>
      <c r="I28" s="33">
        <f t="shared" si="7"/>
        <v>27460000</v>
      </c>
      <c r="J28" s="6"/>
    </row>
    <row r="29" spans="1:10" ht="47.25">
      <c r="A29" s="8" t="s">
        <v>2</v>
      </c>
      <c r="B29" s="9" t="s">
        <v>3</v>
      </c>
      <c r="C29" s="147" t="str">
        <f>C3</f>
        <v>2023 ACTUAL</v>
      </c>
      <c r="D29" s="13" t="str">
        <f aca="true" t="shared" si="8" ref="D29:I29">D3</f>
        <v>2023  BUDGET 12MONTHS</v>
      </c>
      <c r="E29" s="13" t="str">
        <f t="shared" si="8"/>
        <v>2024 BUDGETED 12MONTHS</v>
      </c>
      <c r="F29" s="13" t="str">
        <f t="shared" si="8"/>
        <v>2025 BUDGETED 3MONTHS</v>
      </c>
      <c r="G29" s="13" t="str">
        <f t="shared" si="8"/>
        <v>2025 BUDGETED 6MONTHS</v>
      </c>
      <c r="H29" s="13" t="str">
        <f t="shared" si="8"/>
        <v>2025 BUDGETED 9MONTHS</v>
      </c>
      <c r="I29" s="13" t="str">
        <f t="shared" si="8"/>
        <v>2025 BUDGETED 12MONTHS</v>
      </c>
      <c r="J29" s="16" t="s">
        <v>4</v>
      </c>
    </row>
    <row r="30" spans="1:10" ht="15.75">
      <c r="A30" s="24"/>
      <c r="B30" s="23"/>
      <c r="C30" s="148" t="s">
        <v>5</v>
      </c>
      <c r="D30" s="185" t="s">
        <v>5</v>
      </c>
      <c r="E30" s="20" t="s">
        <v>5</v>
      </c>
      <c r="F30" s="19" t="s">
        <v>5</v>
      </c>
      <c r="G30" s="19" t="s">
        <v>5</v>
      </c>
      <c r="H30" s="19" t="s">
        <v>5</v>
      </c>
      <c r="I30" s="20" t="s">
        <v>5</v>
      </c>
      <c r="J30" s="6"/>
    </row>
    <row r="31" spans="1:10" ht="15.75">
      <c r="A31" s="40" t="s">
        <v>46</v>
      </c>
      <c r="B31" s="23"/>
      <c r="C31" s="152"/>
      <c r="D31" s="41"/>
      <c r="E31" s="41"/>
      <c r="F31" s="26"/>
      <c r="G31" s="26"/>
      <c r="H31" s="26"/>
      <c r="I31" s="41"/>
      <c r="J31" s="6"/>
    </row>
    <row r="32" spans="1:10" ht="15.75">
      <c r="A32" s="24" t="s">
        <v>142</v>
      </c>
      <c r="B32" s="23" t="s">
        <v>47</v>
      </c>
      <c r="C32" s="136">
        <v>358397</v>
      </c>
      <c r="D32" s="25">
        <v>500000</v>
      </c>
      <c r="E32" s="114">
        <v>600000</v>
      </c>
      <c r="F32" s="26">
        <f>I32/4</f>
        <v>150000</v>
      </c>
      <c r="G32" s="26">
        <f>I32/2</f>
        <v>300000</v>
      </c>
      <c r="H32" s="26">
        <f>F32*3</f>
        <v>450000</v>
      </c>
      <c r="I32" s="114">
        <v>600000</v>
      </c>
      <c r="J32" s="6"/>
    </row>
    <row r="33" spans="1:10" ht="15.75">
      <c r="A33" s="24" t="s">
        <v>48</v>
      </c>
      <c r="B33" s="23" t="s">
        <v>49</v>
      </c>
      <c r="C33" s="136">
        <v>10202</v>
      </c>
      <c r="D33" s="25">
        <v>100000</v>
      </c>
      <c r="E33" s="114">
        <v>100000</v>
      </c>
      <c r="F33" s="26">
        <f>I33/4</f>
        <v>25000</v>
      </c>
      <c r="G33" s="26">
        <f>I33/2</f>
        <v>50000</v>
      </c>
      <c r="H33" s="26">
        <f>F33*3</f>
        <v>75000</v>
      </c>
      <c r="I33" s="114">
        <v>100000</v>
      </c>
      <c r="J33" s="6"/>
    </row>
    <row r="34" spans="1:10" ht="18">
      <c r="A34" s="24" t="s">
        <v>50</v>
      </c>
      <c r="B34" s="23" t="s">
        <v>51</v>
      </c>
      <c r="C34" s="154">
        <v>0</v>
      </c>
      <c r="D34" s="30">
        <v>200000</v>
      </c>
      <c r="E34" s="115">
        <v>200000</v>
      </c>
      <c r="F34" s="31">
        <f>I34/4</f>
        <v>125000</v>
      </c>
      <c r="G34" s="31">
        <f>I34/2</f>
        <v>250000</v>
      </c>
      <c r="H34" s="31">
        <f>F34*3</f>
        <v>375000</v>
      </c>
      <c r="I34" s="115">
        <v>500000</v>
      </c>
      <c r="J34" s="6"/>
    </row>
    <row r="35" spans="1:10" ht="18">
      <c r="A35" s="17" t="s">
        <v>45</v>
      </c>
      <c r="B35" s="18"/>
      <c r="C35" s="151">
        <f>SUM(C32:C34)</f>
        <v>368599</v>
      </c>
      <c r="D35" s="112">
        <f>SUM(D32:D34)</f>
        <v>800000</v>
      </c>
      <c r="E35" s="112">
        <f>SUM(E32:E34)</f>
        <v>900000</v>
      </c>
      <c r="F35" s="109">
        <f>I35/4</f>
        <v>300000</v>
      </c>
      <c r="G35" s="109">
        <f>I35/2</f>
        <v>600000</v>
      </c>
      <c r="H35" s="109">
        <f>F35*3</f>
        <v>900000</v>
      </c>
      <c r="I35" s="33">
        <f>SUM(I32:I34)</f>
        <v>1200000</v>
      </c>
      <c r="J35" s="6"/>
    </row>
    <row r="36" spans="1:10" ht="15.75">
      <c r="A36" s="24"/>
      <c r="B36" s="23"/>
      <c r="C36" s="152"/>
      <c r="D36" s="41"/>
      <c r="E36" s="41"/>
      <c r="F36" s="26"/>
      <c r="G36" s="26"/>
      <c r="H36" s="26"/>
      <c r="I36" s="41"/>
      <c r="J36" s="6"/>
    </row>
    <row r="37" spans="1:10" ht="15.75">
      <c r="A37" s="1" t="s">
        <v>52</v>
      </c>
      <c r="B37" s="23"/>
      <c r="C37" s="152"/>
      <c r="D37" s="41"/>
      <c r="E37" s="41"/>
      <c r="F37" s="26"/>
      <c r="G37" s="26"/>
      <c r="H37" s="26"/>
      <c r="I37" s="41"/>
      <c r="J37" s="6"/>
    </row>
    <row r="38" spans="1:10" ht="15.75">
      <c r="A38" s="24" t="s">
        <v>53</v>
      </c>
      <c r="B38" s="23" t="s">
        <v>54</v>
      </c>
      <c r="C38" s="136">
        <v>182269</v>
      </c>
      <c r="D38" s="25">
        <v>500000</v>
      </c>
      <c r="E38" s="25">
        <v>500000</v>
      </c>
      <c r="F38" s="26">
        <f>I38/4</f>
        <v>125000</v>
      </c>
      <c r="G38" s="26">
        <f>F38*2</f>
        <v>250000</v>
      </c>
      <c r="H38" s="26">
        <f>F38*3</f>
        <v>375000</v>
      </c>
      <c r="I38" s="123">
        <v>500000</v>
      </c>
      <c r="J38" s="37"/>
    </row>
    <row r="39" spans="1:10" ht="15.75">
      <c r="A39" s="24" t="s">
        <v>228</v>
      </c>
      <c r="B39" s="23" t="s">
        <v>229</v>
      </c>
      <c r="C39" s="136">
        <v>520500</v>
      </c>
      <c r="D39" s="123">
        <v>1000000</v>
      </c>
      <c r="E39" s="25">
        <v>1500000</v>
      </c>
      <c r="F39" s="124">
        <v>250000</v>
      </c>
      <c r="G39" s="124">
        <v>500000</v>
      </c>
      <c r="H39" s="124">
        <v>750000</v>
      </c>
      <c r="I39" s="123">
        <v>1500000</v>
      </c>
      <c r="J39" s="6"/>
    </row>
    <row r="40" spans="1:10" ht="15.75">
      <c r="A40" s="120" t="s">
        <v>55</v>
      </c>
      <c r="B40" s="121" t="s">
        <v>56</v>
      </c>
      <c r="C40" s="142">
        <v>495670</v>
      </c>
      <c r="D40" s="123">
        <v>500000</v>
      </c>
      <c r="E40" s="123">
        <v>1500000</v>
      </c>
      <c r="F40" s="124">
        <f>I40/4</f>
        <v>375000</v>
      </c>
      <c r="G40" s="124">
        <f>F40*2</f>
        <v>750000</v>
      </c>
      <c r="H40" s="124">
        <f>F40*3</f>
        <v>1125000</v>
      </c>
      <c r="I40" s="123">
        <v>1500000</v>
      </c>
      <c r="J40" s="6"/>
    </row>
    <row r="41" spans="1:10" ht="15.75">
      <c r="A41" s="24" t="s">
        <v>57</v>
      </c>
      <c r="B41" s="23" t="s">
        <v>58</v>
      </c>
      <c r="C41" s="136">
        <v>863805</v>
      </c>
      <c r="D41" s="25">
        <v>1000000</v>
      </c>
      <c r="E41" s="25">
        <v>1000000</v>
      </c>
      <c r="F41" s="26">
        <f>I41/4</f>
        <v>325000</v>
      </c>
      <c r="G41" s="26">
        <f>F41*2</f>
        <v>650000</v>
      </c>
      <c r="H41" s="26">
        <f>F41*3</f>
        <v>975000</v>
      </c>
      <c r="I41" s="123">
        <v>1300000</v>
      </c>
      <c r="J41" s="139">
        <v>2</v>
      </c>
    </row>
    <row r="42" spans="1:10" ht="18">
      <c r="A42" s="24" t="s">
        <v>59</v>
      </c>
      <c r="B42" s="23" t="s">
        <v>60</v>
      </c>
      <c r="C42" s="150">
        <v>300050</v>
      </c>
      <c r="D42" s="30">
        <v>3250000</v>
      </c>
      <c r="E42" s="30">
        <v>4000000</v>
      </c>
      <c r="F42" s="31">
        <f>I42/4</f>
        <v>1000000</v>
      </c>
      <c r="G42" s="31">
        <f>F42*2</f>
        <v>2000000</v>
      </c>
      <c r="H42" s="31">
        <f>F42*3</f>
        <v>3000000</v>
      </c>
      <c r="I42" s="30">
        <v>4000000</v>
      </c>
      <c r="J42" s="6"/>
    </row>
    <row r="43" spans="1:10" ht="18">
      <c r="A43" s="17" t="s">
        <v>45</v>
      </c>
      <c r="B43" s="18"/>
      <c r="C43" s="151">
        <f aca="true" t="shared" si="9" ref="C43:I43">SUM(C38:C42)</f>
        <v>2362294</v>
      </c>
      <c r="D43" s="33">
        <f t="shared" si="9"/>
        <v>6250000</v>
      </c>
      <c r="E43" s="33">
        <f t="shared" si="9"/>
        <v>8500000</v>
      </c>
      <c r="F43" s="33">
        <f t="shared" si="9"/>
        <v>2075000</v>
      </c>
      <c r="G43" s="33">
        <f t="shared" si="9"/>
        <v>4150000</v>
      </c>
      <c r="H43" s="33">
        <f t="shared" si="9"/>
        <v>6225000</v>
      </c>
      <c r="I43" s="33">
        <f t="shared" si="9"/>
        <v>8800000</v>
      </c>
      <c r="J43" s="6"/>
    </row>
    <row r="44" spans="1:10" ht="18">
      <c r="A44" s="24"/>
      <c r="B44" s="23"/>
      <c r="C44" s="152">
        <v>0</v>
      </c>
      <c r="D44" s="42"/>
      <c r="E44" s="42"/>
      <c r="F44" s="42"/>
      <c r="G44" s="42"/>
      <c r="H44" s="42"/>
      <c r="I44" s="42"/>
      <c r="J44" s="6"/>
    </row>
    <row r="45" spans="1:10" ht="15.75">
      <c r="A45" s="1" t="s">
        <v>61</v>
      </c>
      <c r="B45" s="23"/>
      <c r="C45" s="152"/>
      <c r="D45" s="41"/>
      <c r="E45" s="41"/>
      <c r="F45" s="26"/>
      <c r="G45" s="26"/>
      <c r="H45" s="26"/>
      <c r="I45" s="41"/>
      <c r="J45" s="6"/>
    </row>
    <row r="46" spans="1:10" ht="15" customHeight="1">
      <c r="A46" s="24" t="s">
        <v>62</v>
      </c>
      <c r="B46" s="23" t="s">
        <v>63</v>
      </c>
      <c r="C46" s="155">
        <v>0</v>
      </c>
      <c r="D46" s="41">
        <v>200000</v>
      </c>
      <c r="E46" s="41">
        <v>200000</v>
      </c>
      <c r="F46" s="26">
        <f>I46/4</f>
        <v>50000</v>
      </c>
      <c r="G46" s="26">
        <f>F46*2</f>
        <v>100000</v>
      </c>
      <c r="H46" s="26">
        <f>F46*3</f>
        <v>150000</v>
      </c>
      <c r="I46" s="41">
        <v>200000</v>
      </c>
      <c r="J46" s="6"/>
    </row>
    <row r="47" spans="1:10" s="140" customFormat="1" ht="18">
      <c r="A47" s="134" t="s">
        <v>64</v>
      </c>
      <c r="B47" s="135" t="s">
        <v>65</v>
      </c>
      <c r="C47" s="156">
        <v>1987532</v>
      </c>
      <c r="D47" s="182">
        <v>3000000</v>
      </c>
      <c r="E47" s="182">
        <v>5000000</v>
      </c>
      <c r="F47" s="186">
        <f>I47/4</f>
        <v>1250000</v>
      </c>
      <c r="G47" s="186">
        <f>F47*2</f>
        <v>2500000</v>
      </c>
      <c r="H47" s="186">
        <f>F47*3</f>
        <v>3750000</v>
      </c>
      <c r="I47" s="182">
        <v>5000000</v>
      </c>
      <c r="J47" s="139"/>
    </row>
    <row r="48" spans="1:10" ht="20.25">
      <c r="A48" s="17" t="s">
        <v>45</v>
      </c>
      <c r="B48" s="18"/>
      <c r="C48" s="151">
        <f>SUM(C46:C47)</f>
        <v>1987532</v>
      </c>
      <c r="D48" s="33">
        <f>SUM(D46:D47)</f>
        <v>3200000</v>
      </c>
      <c r="E48" s="118">
        <f>SUM(E46:E47)</f>
        <v>5200000</v>
      </c>
      <c r="F48" s="31">
        <f>I48/4</f>
        <v>1300000</v>
      </c>
      <c r="G48" s="31">
        <f>F48*2</f>
        <v>2600000</v>
      </c>
      <c r="H48" s="31">
        <f>F48*3</f>
        <v>3900000</v>
      </c>
      <c r="I48" s="33">
        <f>SUM(I46:I47)</f>
        <v>5200000</v>
      </c>
      <c r="J48" s="6"/>
    </row>
    <row r="49" spans="1:10" ht="15.75">
      <c r="A49" s="24"/>
      <c r="B49" s="23"/>
      <c r="C49" s="134"/>
      <c r="D49" s="41"/>
      <c r="E49" s="41"/>
      <c r="F49" s="26"/>
      <c r="G49" s="26"/>
      <c r="H49" s="26"/>
      <c r="I49" s="41"/>
      <c r="J49" s="6"/>
    </row>
    <row r="50" spans="1:10" ht="15.75">
      <c r="A50" s="1" t="s">
        <v>66</v>
      </c>
      <c r="B50" s="23"/>
      <c r="C50" s="152"/>
      <c r="D50" s="41"/>
      <c r="E50" s="41"/>
      <c r="F50" s="26"/>
      <c r="G50" s="26"/>
      <c r="H50" s="26"/>
      <c r="I50" s="41"/>
      <c r="J50" s="6"/>
    </row>
    <row r="51" spans="1:10" ht="15.75">
      <c r="A51" s="24" t="s">
        <v>67</v>
      </c>
      <c r="B51" s="23" t="s">
        <v>68</v>
      </c>
      <c r="C51" s="141">
        <v>232384</v>
      </c>
      <c r="D51" s="111">
        <v>800000</v>
      </c>
      <c r="E51" s="111">
        <v>800000</v>
      </c>
      <c r="F51" s="26">
        <f>I51/4</f>
        <v>200000</v>
      </c>
      <c r="G51" s="26">
        <f>F51*2</f>
        <v>400000</v>
      </c>
      <c r="H51" s="26">
        <f aca="true" t="shared" si="10" ref="H51:H57">F51*3</f>
        <v>600000</v>
      </c>
      <c r="I51" s="111">
        <v>800000</v>
      </c>
      <c r="J51" s="43"/>
    </row>
    <row r="52" spans="1:10" ht="15.75">
      <c r="A52" s="24" t="s">
        <v>69</v>
      </c>
      <c r="B52" s="23" t="s">
        <v>70</v>
      </c>
      <c r="C52" s="136">
        <v>0</v>
      </c>
      <c r="D52" s="111">
        <v>2000000</v>
      </c>
      <c r="E52" s="111">
        <v>2000000</v>
      </c>
      <c r="F52" s="26">
        <f aca="true" t="shared" si="11" ref="F52:F58">I52/4</f>
        <v>500000</v>
      </c>
      <c r="G52" s="26">
        <f aca="true" t="shared" si="12" ref="G52:G58">F52*2</f>
        <v>1000000</v>
      </c>
      <c r="H52" s="26">
        <f t="shared" si="10"/>
        <v>1500000</v>
      </c>
      <c r="I52" s="111">
        <v>2000000</v>
      </c>
      <c r="J52" s="6"/>
    </row>
    <row r="53" spans="1:10" s="140" customFormat="1" ht="15.75">
      <c r="A53" s="134" t="s">
        <v>71</v>
      </c>
      <c r="B53" s="135" t="s">
        <v>72</v>
      </c>
      <c r="C53" s="136">
        <v>13450824</v>
      </c>
      <c r="D53" s="137">
        <v>13000000</v>
      </c>
      <c r="E53" s="137">
        <v>15000000</v>
      </c>
      <c r="F53" s="138">
        <f t="shared" si="11"/>
        <v>4250000</v>
      </c>
      <c r="G53" s="138">
        <f t="shared" si="12"/>
        <v>8500000</v>
      </c>
      <c r="H53" s="26">
        <f t="shared" si="10"/>
        <v>12750000</v>
      </c>
      <c r="I53" s="137">
        <v>17000000</v>
      </c>
      <c r="J53" s="6">
        <v>3</v>
      </c>
    </row>
    <row r="54" spans="1:10" ht="15.75">
      <c r="A54" s="24" t="s">
        <v>73</v>
      </c>
      <c r="B54" s="23" t="s">
        <v>74</v>
      </c>
      <c r="C54" s="136">
        <v>1155994</v>
      </c>
      <c r="D54" s="111">
        <v>1500000</v>
      </c>
      <c r="E54" s="111">
        <v>1500000</v>
      </c>
      <c r="F54" s="26">
        <f t="shared" si="11"/>
        <v>375000</v>
      </c>
      <c r="G54" s="26">
        <f t="shared" si="12"/>
        <v>750000</v>
      </c>
      <c r="H54" s="26">
        <f t="shared" si="10"/>
        <v>1125000</v>
      </c>
      <c r="I54" s="129">
        <v>1500000</v>
      </c>
      <c r="J54" s="6"/>
    </row>
    <row r="55" spans="1:10" ht="15.75">
      <c r="A55" s="24" t="s">
        <v>75</v>
      </c>
      <c r="B55" s="23" t="s">
        <v>76</v>
      </c>
      <c r="C55" s="136">
        <v>2539849</v>
      </c>
      <c r="D55" s="114">
        <v>3000000</v>
      </c>
      <c r="E55" s="114">
        <v>4000000</v>
      </c>
      <c r="F55" s="26">
        <f t="shared" si="11"/>
        <v>1000000</v>
      </c>
      <c r="G55" s="26">
        <f t="shared" si="12"/>
        <v>2000000</v>
      </c>
      <c r="H55" s="26">
        <f t="shared" si="10"/>
        <v>3000000</v>
      </c>
      <c r="I55" s="114">
        <v>4000000</v>
      </c>
      <c r="J55" s="6"/>
    </row>
    <row r="56" spans="1:10" ht="15.75">
      <c r="A56" s="24" t="s">
        <v>226</v>
      </c>
      <c r="B56" s="23" t="s">
        <v>78</v>
      </c>
      <c r="C56" s="136">
        <v>7411006</v>
      </c>
      <c r="D56" s="114">
        <v>10000000</v>
      </c>
      <c r="E56" s="114">
        <v>8000000</v>
      </c>
      <c r="F56" s="26">
        <f t="shared" si="11"/>
        <v>2500000</v>
      </c>
      <c r="G56" s="26">
        <f t="shared" si="12"/>
        <v>5000000</v>
      </c>
      <c r="H56" s="26">
        <f t="shared" si="10"/>
        <v>7500000</v>
      </c>
      <c r="I56" s="114">
        <v>10000000</v>
      </c>
      <c r="J56" s="6"/>
    </row>
    <row r="57" spans="1:10" ht="18">
      <c r="A57" s="24" t="s">
        <v>79</v>
      </c>
      <c r="B57" s="23" t="s">
        <v>80</v>
      </c>
      <c r="C57" s="150">
        <v>755675</v>
      </c>
      <c r="D57" s="115">
        <v>1000000</v>
      </c>
      <c r="E57" s="115">
        <v>1000000</v>
      </c>
      <c r="F57" s="31">
        <f t="shared" si="11"/>
        <v>250000</v>
      </c>
      <c r="G57" s="31">
        <f t="shared" si="12"/>
        <v>500000</v>
      </c>
      <c r="H57" s="31">
        <f t="shared" si="10"/>
        <v>750000</v>
      </c>
      <c r="I57" s="131">
        <v>1000000</v>
      </c>
      <c r="J57" s="6"/>
    </row>
    <row r="58" spans="1:10" ht="18">
      <c r="A58" s="17" t="s">
        <v>45</v>
      </c>
      <c r="B58" s="18"/>
      <c r="C58" s="151">
        <f>SUM(C51:C57)</f>
        <v>25545732</v>
      </c>
      <c r="D58" s="33">
        <f>SUM(D51:D57)</f>
        <v>31300000</v>
      </c>
      <c r="E58" s="112">
        <f>SUM(E51:E57)</f>
        <v>32300000</v>
      </c>
      <c r="F58" s="31">
        <f t="shared" si="11"/>
        <v>9075000</v>
      </c>
      <c r="G58" s="31">
        <f t="shared" si="12"/>
        <v>18150000</v>
      </c>
      <c r="H58" s="31">
        <f>F58*2</f>
        <v>18150000</v>
      </c>
      <c r="I58" s="33">
        <f>SUM(I51:I57)</f>
        <v>36300000</v>
      </c>
      <c r="J58" s="6"/>
    </row>
    <row r="59" spans="1:10" ht="47.25">
      <c r="A59" s="8" t="s">
        <v>2</v>
      </c>
      <c r="B59" s="9" t="s">
        <v>3</v>
      </c>
      <c r="C59" s="147" t="str">
        <f>C29</f>
        <v>2023 ACTUAL</v>
      </c>
      <c r="D59" s="13" t="str">
        <f aca="true" t="shared" si="13" ref="D59:I59">D29</f>
        <v>2023  BUDGET 12MONTHS</v>
      </c>
      <c r="E59" s="13" t="str">
        <f t="shared" si="13"/>
        <v>2024 BUDGETED 12MONTHS</v>
      </c>
      <c r="F59" s="13" t="str">
        <f t="shared" si="13"/>
        <v>2025 BUDGETED 3MONTHS</v>
      </c>
      <c r="G59" s="13" t="str">
        <f t="shared" si="13"/>
        <v>2025 BUDGETED 6MONTHS</v>
      </c>
      <c r="H59" s="13" t="str">
        <f t="shared" si="13"/>
        <v>2025 BUDGETED 9MONTHS</v>
      </c>
      <c r="I59" s="13" t="str">
        <f t="shared" si="13"/>
        <v>2025 BUDGETED 12MONTHS</v>
      </c>
      <c r="J59" s="16" t="s">
        <v>4</v>
      </c>
    </row>
    <row r="60" spans="1:10" ht="15.75">
      <c r="A60" s="24"/>
      <c r="B60" s="23"/>
      <c r="C60" s="148" t="s">
        <v>5</v>
      </c>
      <c r="D60" s="20" t="s">
        <v>5</v>
      </c>
      <c r="E60" s="20" t="s">
        <v>5</v>
      </c>
      <c r="F60" s="19" t="s">
        <v>5</v>
      </c>
      <c r="G60" s="19" t="s">
        <v>5</v>
      </c>
      <c r="H60" s="19" t="s">
        <v>5</v>
      </c>
      <c r="I60" s="20" t="s">
        <v>5</v>
      </c>
      <c r="J60" s="6"/>
    </row>
    <row r="61" spans="1:10" ht="15.75">
      <c r="A61" s="1" t="s">
        <v>81</v>
      </c>
      <c r="B61" s="23"/>
      <c r="C61" s="134"/>
      <c r="D61" s="41"/>
      <c r="E61" s="41"/>
      <c r="F61" s="26"/>
      <c r="G61" s="26"/>
      <c r="H61" s="26"/>
      <c r="I61" s="41"/>
      <c r="J61" s="6"/>
    </row>
    <row r="62" spans="1:10" ht="15.75">
      <c r="A62" s="24" t="s">
        <v>82</v>
      </c>
      <c r="B62" s="23" t="s">
        <v>83</v>
      </c>
      <c r="C62" s="141">
        <v>4556090</v>
      </c>
      <c r="D62" s="25">
        <v>4000000</v>
      </c>
      <c r="E62" s="25">
        <v>4000000</v>
      </c>
      <c r="F62" s="26">
        <f>I62/4</f>
        <v>1250000</v>
      </c>
      <c r="G62" s="26">
        <f>F62*2</f>
        <v>2500000</v>
      </c>
      <c r="H62" s="26">
        <f>F62*3</f>
        <v>3750000</v>
      </c>
      <c r="I62" s="114">
        <v>5000000</v>
      </c>
      <c r="J62" s="6">
        <v>4</v>
      </c>
    </row>
    <row r="63" spans="1:9" ht="15.75">
      <c r="A63" s="24" t="s">
        <v>84</v>
      </c>
      <c r="B63" s="23" t="s">
        <v>85</v>
      </c>
      <c r="C63" s="157">
        <v>766000</v>
      </c>
      <c r="D63" s="25">
        <v>800000</v>
      </c>
      <c r="E63" s="25">
        <v>800000</v>
      </c>
      <c r="F63" s="26">
        <f>I63/4</f>
        <v>250000</v>
      </c>
      <c r="G63" s="26">
        <f>F63*2</f>
        <v>500000</v>
      </c>
      <c r="H63" s="26">
        <f>F63*3</f>
        <v>750000</v>
      </c>
      <c r="I63" s="127">
        <v>1000000</v>
      </c>
    </row>
    <row r="64" spans="1:10" ht="18">
      <c r="A64" s="24" t="s">
        <v>149</v>
      </c>
      <c r="B64" s="23" t="s">
        <v>86</v>
      </c>
      <c r="C64" s="150">
        <v>50000</v>
      </c>
      <c r="D64" s="30">
        <v>300000</v>
      </c>
      <c r="E64" s="30">
        <v>300000</v>
      </c>
      <c r="F64" s="31">
        <f>I64/4</f>
        <v>75000</v>
      </c>
      <c r="G64" s="31">
        <f>F64*2</f>
        <v>150000</v>
      </c>
      <c r="H64" s="31">
        <f>F64*3</f>
        <v>225000</v>
      </c>
      <c r="I64" s="115">
        <v>300000</v>
      </c>
      <c r="J64" s="6"/>
    </row>
    <row r="65" spans="1:10" ht="18">
      <c r="A65" s="17" t="s">
        <v>45</v>
      </c>
      <c r="B65" s="18"/>
      <c r="C65" s="151">
        <f>SUM(C62:C64)</f>
        <v>5372090</v>
      </c>
      <c r="D65" s="33">
        <f>SUM(D62:D64)</f>
        <v>5100000</v>
      </c>
      <c r="E65" s="112">
        <f>SUM(E62:E64)</f>
        <v>5100000</v>
      </c>
      <c r="F65" s="31">
        <f>I65/4</f>
        <v>1575000</v>
      </c>
      <c r="G65" s="31">
        <f>F65*2</f>
        <v>3150000</v>
      </c>
      <c r="H65" s="31">
        <f>F65*3</f>
        <v>4725000</v>
      </c>
      <c r="I65" s="115">
        <f>SUM(I62:I64)</f>
        <v>6300000</v>
      </c>
      <c r="J65" s="6"/>
    </row>
    <row r="66" spans="1:10" ht="18">
      <c r="A66" s="24"/>
      <c r="B66" s="23"/>
      <c r="C66" s="158"/>
      <c r="D66" s="42"/>
      <c r="E66" s="42"/>
      <c r="F66" s="42"/>
      <c r="G66" s="42"/>
      <c r="H66" s="42"/>
      <c r="I66" s="116"/>
      <c r="J66" s="6"/>
    </row>
    <row r="67" spans="1:10" ht="18">
      <c r="A67" s="1" t="s">
        <v>87</v>
      </c>
      <c r="B67" s="23"/>
      <c r="C67" s="158"/>
      <c r="D67" s="42"/>
      <c r="E67" s="42"/>
      <c r="F67" s="42"/>
      <c r="G67" s="42"/>
      <c r="H67" s="42"/>
      <c r="I67" s="116"/>
      <c r="J67" s="6"/>
    </row>
    <row r="68" spans="1:10" s="140" customFormat="1" ht="15.75">
      <c r="A68" s="134" t="s">
        <v>88</v>
      </c>
      <c r="B68" s="135" t="s">
        <v>89</v>
      </c>
      <c r="C68" s="142">
        <v>6984753</v>
      </c>
      <c r="D68" s="142">
        <v>5000000</v>
      </c>
      <c r="E68" s="142">
        <v>6000000</v>
      </c>
      <c r="F68" s="138">
        <f aca="true" t="shared" si="14" ref="F68:F73">I68/4</f>
        <v>1875000</v>
      </c>
      <c r="G68" s="138">
        <f aca="true" t="shared" si="15" ref="G68:G73">F68*2</f>
        <v>3750000</v>
      </c>
      <c r="H68" s="138">
        <f aca="true" t="shared" si="16" ref="H68:H73">F68*3</f>
        <v>5625000</v>
      </c>
      <c r="I68" s="142">
        <v>7500000</v>
      </c>
      <c r="J68" s="6">
        <v>5</v>
      </c>
    </row>
    <row r="69" spans="1:10" ht="15.75">
      <c r="A69" s="24" t="s">
        <v>90</v>
      </c>
      <c r="B69" s="23" t="s">
        <v>91</v>
      </c>
      <c r="C69" s="142">
        <v>2614260</v>
      </c>
      <c r="D69" s="114">
        <v>3000000</v>
      </c>
      <c r="E69" s="114">
        <v>3000000</v>
      </c>
      <c r="F69" s="26">
        <f t="shared" si="14"/>
        <v>750000</v>
      </c>
      <c r="G69" s="26">
        <f t="shared" si="15"/>
        <v>1500000</v>
      </c>
      <c r="H69" s="26">
        <f t="shared" si="16"/>
        <v>2250000</v>
      </c>
      <c r="I69" s="114">
        <v>3000000</v>
      </c>
      <c r="J69" s="6"/>
    </row>
    <row r="70" spans="1:10" ht="15.75">
      <c r="A70" s="46" t="s">
        <v>92</v>
      </c>
      <c r="B70" s="23" t="s">
        <v>93</v>
      </c>
      <c r="C70" s="136">
        <v>0</v>
      </c>
      <c r="D70" s="114">
        <v>500000</v>
      </c>
      <c r="E70" s="114">
        <v>500000</v>
      </c>
      <c r="F70" s="26">
        <f t="shared" si="14"/>
        <v>125000</v>
      </c>
      <c r="G70" s="26">
        <f t="shared" si="15"/>
        <v>250000</v>
      </c>
      <c r="H70" s="26">
        <f t="shared" si="16"/>
        <v>375000</v>
      </c>
      <c r="I70" s="114">
        <v>500000</v>
      </c>
      <c r="J70" s="6"/>
    </row>
    <row r="71" spans="1:10" ht="15.75">
      <c r="A71" s="24" t="s">
        <v>274</v>
      </c>
      <c r="B71" s="23" t="s">
        <v>95</v>
      </c>
      <c r="C71" s="136">
        <v>935044</v>
      </c>
      <c r="D71" s="114">
        <v>1000000</v>
      </c>
      <c r="E71" s="114">
        <v>3500000</v>
      </c>
      <c r="F71" s="26">
        <f t="shared" si="14"/>
        <v>625000</v>
      </c>
      <c r="G71" s="26">
        <f t="shared" si="15"/>
        <v>1250000</v>
      </c>
      <c r="H71" s="26">
        <f t="shared" si="16"/>
        <v>1875000</v>
      </c>
      <c r="I71" s="114">
        <v>2500000</v>
      </c>
      <c r="J71" s="6"/>
    </row>
    <row r="72" spans="1:10" ht="15.75">
      <c r="A72" s="24" t="s">
        <v>96</v>
      </c>
      <c r="B72" s="23" t="s">
        <v>97</v>
      </c>
      <c r="C72" s="136">
        <v>0</v>
      </c>
      <c r="D72" s="114">
        <v>150000</v>
      </c>
      <c r="E72" s="114">
        <v>150000</v>
      </c>
      <c r="F72" s="26">
        <f t="shared" si="14"/>
        <v>37500</v>
      </c>
      <c r="G72" s="26">
        <f t="shared" si="15"/>
        <v>75000</v>
      </c>
      <c r="H72" s="26">
        <f t="shared" si="16"/>
        <v>112500</v>
      </c>
      <c r="I72" s="114">
        <v>150000</v>
      </c>
      <c r="J72" s="6"/>
    </row>
    <row r="73" spans="1:10" ht="18">
      <c r="A73" s="24" t="s">
        <v>191</v>
      </c>
      <c r="B73" s="23" t="s">
        <v>99</v>
      </c>
      <c r="C73" s="150">
        <v>268118804</v>
      </c>
      <c r="D73" s="115">
        <v>240000000</v>
      </c>
      <c r="E73" s="115">
        <v>260000000</v>
      </c>
      <c r="F73" s="31">
        <f t="shared" si="14"/>
        <v>65000000</v>
      </c>
      <c r="G73" s="31">
        <f t="shared" si="15"/>
        <v>130000000</v>
      </c>
      <c r="H73" s="31">
        <f t="shared" si="16"/>
        <v>195000000</v>
      </c>
      <c r="I73" s="115">
        <v>260000000</v>
      </c>
      <c r="J73" s="6"/>
    </row>
    <row r="74" spans="1:10" ht="18">
      <c r="A74" s="17" t="s">
        <v>45</v>
      </c>
      <c r="B74" s="18"/>
      <c r="C74" s="151">
        <f>SUM(C68:C73)</f>
        <v>278652861</v>
      </c>
      <c r="D74" s="33">
        <f aca="true" t="shared" si="17" ref="D74:I74">SUM(D68:D73)</f>
        <v>249650000</v>
      </c>
      <c r="E74" s="112">
        <f>SUM(E68:E73)</f>
        <v>273150000</v>
      </c>
      <c r="F74" s="33">
        <f t="shared" si="17"/>
        <v>68412500</v>
      </c>
      <c r="G74" s="33">
        <f t="shared" si="17"/>
        <v>136825000</v>
      </c>
      <c r="H74" s="33">
        <f t="shared" si="17"/>
        <v>205237500</v>
      </c>
      <c r="I74" s="33">
        <f t="shared" si="17"/>
        <v>273650000</v>
      </c>
      <c r="J74" s="6"/>
    </row>
    <row r="75" spans="1:10" ht="15.75">
      <c r="A75" s="1" t="s">
        <v>192</v>
      </c>
      <c r="B75" s="23"/>
      <c r="C75" s="152"/>
      <c r="D75" s="41"/>
      <c r="E75" s="41"/>
      <c r="F75" s="26"/>
      <c r="G75" s="26"/>
      <c r="H75" s="26"/>
      <c r="I75" s="41"/>
      <c r="J75" s="6"/>
    </row>
    <row r="76" spans="1:10" ht="15.75">
      <c r="A76" s="24" t="s">
        <v>101</v>
      </c>
      <c r="B76" s="23" t="s">
        <v>102</v>
      </c>
      <c r="C76" s="159">
        <v>72280</v>
      </c>
      <c r="D76" s="114">
        <v>200000</v>
      </c>
      <c r="E76" s="114">
        <v>200000</v>
      </c>
      <c r="F76" s="26">
        <f>0.25*I76</f>
        <v>50000</v>
      </c>
      <c r="G76" s="26">
        <f>F76*2</f>
        <v>100000</v>
      </c>
      <c r="H76" s="26">
        <f aca="true" t="shared" si="18" ref="H76:H86">F76*3</f>
        <v>150000</v>
      </c>
      <c r="I76" s="114">
        <v>200000</v>
      </c>
      <c r="J76" s="6"/>
    </row>
    <row r="77" spans="1:10" ht="15.75">
      <c r="A77" s="24" t="s">
        <v>103</v>
      </c>
      <c r="B77" s="23" t="s">
        <v>104</v>
      </c>
      <c r="C77" s="136">
        <v>455781</v>
      </c>
      <c r="D77" s="114">
        <v>900000</v>
      </c>
      <c r="E77" s="114">
        <v>900000</v>
      </c>
      <c r="F77" s="26">
        <f aca="true" t="shared" si="19" ref="F77:F86">0.25*I77</f>
        <v>225000</v>
      </c>
      <c r="G77" s="26">
        <f aca="true" t="shared" si="20" ref="G77:G84">F77*2</f>
        <v>450000</v>
      </c>
      <c r="H77" s="26">
        <f t="shared" si="18"/>
        <v>675000</v>
      </c>
      <c r="I77" s="114">
        <v>900000</v>
      </c>
      <c r="J77" s="6"/>
    </row>
    <row r="78" spans="1:10" ht="15.75">
      <c r="A78" s="24" t="s">
        <v>105</v>
      </c>
      <c r="B78" s="23" t="s">
        <v>106</v>
      </c>
      <c r="C78" s="136">
        <v>230294</v>
      </c>
      <c r="D78" s="114">
        <v>400000</v>
      </c>
      <c r="E78" s="114">
        <v>400000</v>
      </c>
      <c r="F78" s="26">
        <f t="shared" si="19"/>
        <v>100000</v>
      </c>
      <c r="G78" s="26">
        <f t="shared" si="20"/>
        <v>200000</v>
      </c>
      <c r="H78" s="26">
        <f t="shared" si="18"/>
        <v>300000</v>
      </c>
      <c r="I78" s="114">
        <v>400000</v>
      </c>
      <c r="J78" s="6"/>
    </row>
    <row r="79" spans="1:10" ht="15.75">
      <c r="A79" s="24" t="s">
        <v>107</v>
      </c>
      <c r="B79" s="23" t="s">
        <v>108</v>
      </c>
      <c r="C79" s="142">
        <v>1017440</v>
      </c>
      <c r="D79" s="114">
        <v>1000000</v>
      </c>
      <c r="E79" s="114">
        <v>1200000</v>
      </c>
      <c r="F79" s="26">
        <f t="shared" si="19"/>
        <v>350000</v>
      </c>
      <c r="G79" s="26">
        <f t="shared" si="20"/>
        <v>700000</v>
      </c>
      <c r="H79" s="26">
        <f t="shared" si="18"/>
        <v>1050000</v>
      </c>
      <c r="I79" s="114">
        <v>1400000</v>
      </c>
      <c r="J79" s="6">
        <v>6</v>
      </c>
    </row>
    <row r="80" spans="1:10" ht="15.75">
      <c r="A80" s="24" t="s">
        <v>109</v>
      </c>
      <c r="B80" s="23" t="s">
        <v>110</v>
      </c>
      <c r="C80" s="136">
        <v>0</v>
      </c>
      <c r="D80" s="114">
        <v>700000</v>
      </c>
      <c r="E80" s="114">
        <v>700000</v>
      </c>
      <c r="F80" s="26">
        <f t="shared" si="19"/>
        <v>175000</v>
      </c>
      <c r="G80" s="26">
        <f t="shared" si="20"/>
        <v>350000</v>
      </c>
      <c r="H80" s="26">
        <f t="shared" si="18"/>
        <v>525000</v>
      </c>
      <c r="I80" s="114">
        <v>700000</v>
      </c>
      <c r="J80" s="6"/>
    </row>
    <row r="81" spans="1:10" ht="15.75">
      <c r="A81" s="24" t="s">
        <v>111</v>
      </c>
      <c r="B81" s="23" t="s">
        <v>112</v>
      </c>
      <c r="C81" s="136">
        <v>0</v>
      </c>
      <c r="D81" s="114">
        <v>60000</v>
      </c>
      <c r="E81" s="114">
        <v>60000</v>
      </c>
      <c r="F81" s="26">
        <f t="shared" si="19"/>
        <v>15000</v>
      </c>
      <c r="G81" s="26">
        <f t="shared" si="20"/>
        <v>30000</v>
      </c>
      <c r="H81" s="26">
        <f t="shared" si="18"/>
        <v>45000</v>
      </c>
      <c r="I81" s="114">
        <v>60000</v>
      </c>
      <c r="J81" s="6"/>
    </row>
    <row r="82" spans="1:10" ht="15.75">
      <c r="A82" s="24" t="s">
        <v>193</v>
      </c>
      <c r="B82" s="23" t="s">
        <v>194</v>
      </c>
      <c r="C82" s="136">
        <v>199105</v>
      </c>
      <c r="D82" s="114">
        <v>200000</v>
      </c>
      <c r="E82" s="114">
        <v>200000</v>
      </c>
      <c r="F82" s="26">
        <f>0.25*I82</f>
        <v>50000</v>
      </c>
      <c r="G82" s="26">
        <f>F82*2</f>
        <v>100000</v>
      </c>
      <c r="H82" s="26">
        <f t="shared" si="18"/>
        <v>150000</v>
      </c>
      <c r="I82" s="114">
        <v>200000</v>
      </c>
      <c r="J82" s="6"/>
    </row>
    <row r="83" spans="1:10" s="140" customFormat="1" ht="15.75">
      <c r="A83" s="134" t="s">
        <v>256</v>
      </c>
      <c r="B83" s="135" t="s">
        <v>195</v>
      </c>
      <c r="C83" s="136">
        <v>79175</v>
      </c>
      <c r="D83" s="142">
        <v>400000</v>
      </c>
      <c r="E83" s="142">
        <v>1500000</v>
      </c>
      <c r="F83" s="138">
        <f>0.25*I83</f>
        <v>375000</v>
      </c>
      <c r="G83" s="138">
        <f>F83*2</f>
        <v>750000</v>
      </c>
      <c r="H83" s="138">
        <f t="shared" si="18"/>
        <v>1125000</v>
      </c>
      <c r="I83" s="142">
        <v>1500000</v>
      </c>
      <c r="J83" s="6"/>
    </row>
    <row r="84" spans="1:10" ht="15.75">
      <c r="A84" s="24" t="s">
        <v>113</v>
      </c>
      <c r="B84" s="23" t="s">
        <v>42</v>
      </c>
      <c r="C84" s="136">
        <v>13520</v>
      </c>
      <c r="D84" s="114">
        <v>50000</v>
      </c>
      <c r="E84" s="114">
        <v>50000</v>
      </c>
      <c r="F84" s="26">
        <f t="shared" si="19"/>
        <v>25000</v>
      </c>
      <c r="G84" s="26">
        <f t="shared" si="20"/>
        <v>50000</v>
      </c>
      <c r="H84" s="138">
        <f t="shared" si="18"/>
        <v>75000</v>
      </c>
      <c r="I84" s="114">
        <v>100000</v>
      </c>
      <c r="J84" s="6"/>
    </row>
    <row r="85" spans="1:9" ht="15.75">
      <c r="A85" s="24" t="s">
        <v>114</v>
      </c>
      <c r="B85" s="23" t="s">
        <v>28</v>
      </c>
      <c r="C85" s="136">
        <v>6834613</v>
      </c>
      <c r="D85" s="114">
        <v>5000000</v>
      </c>
      <c r="E85" s="114">
        <v>5000000</v>
      </c>
      <c r="F85" s="26">
        <f t="shared" si="19"/>
        <v>2500000</v>
      </c>
      <c r="G85" s="26">
        <f>F85*2</f>
        <v>5000000</v>
      </c>
      <c r="H85" s="26">
        <f t="shared" si="18"/>
        <v>7500000</v>
      </c>
      <c r="I85" s="114">
        <v>10000000</v>
      </c>
    </row>
    <row r="86" spans="1:10" ht="18">
      <c r="A86" s="24" t="s">
        <v>115</v>
      </c>
      <c r="B86" s="48"/>
      <c r="C86" s="150">
        <v>213000</v>
      </c>
      <c r="D86" s="115">
        <v>800000</v>
      </c>
      <c r="E86" s="115">
        <v>800000</v>
      </c>
      <c r="F86" s="31">
        <f t="shared" si="19"/>
        <v>250000</v>
      </c>
      <c r="G86" s="31">
        <f>F86*2</f>
        <v>500000</v>
      </c>
      <c r="H86" s="31">
        <f t="shared" si="18"/>
        <v>750000</v>
      </c>
      <c r="I86" s="115">
        <v>1000000</v>
      </c>
      <c r="J86" s="6">
        <v>7</v>
      </c>
    </row>
    <row r="87" spans="1:10" ht="18.75" thickBot="1">
      <c r="A87" s="50" t="s">
        <v>45</v>
      </c>
      <c r="B87" s="18"/>
      <c r="C87" s="151">
        <f>SUM(C76:C86)</f>
        <v>9115208</v>
      </c>
      <c r="D87" s="33">
        <f>SUM(D76:D86)</f>
        <v>9710000</v>
      </c>
      <c r="E87" s="112">
        <f>SUM(E76:E86)</f>
        <v>11010000</v>
      </c>
      <c r="F87" s="143">
        <f>0.25*I87</f>
        <v>4115000</v>
      </c>
      <c r="G87" s="33">
        <f>SUM(G76:G85)</f>
        <v>7730000</v>
      </c>
      <c r="H87" s="33">
        <f>SUM(H76:H85)</f>
        <v>11595000</v>
      </c>
      <c r="I87" s="33">
        <f>SUM(I76:I86)</f>
        <v>16460000</v>
      </c>
      <c r="J87" s="6"/>
    </row>
    <row r="88" spans="1:10" ht="18.75" thickBot="1">
      <c r="A88" s="50" t="s">
        <v>116</v>
      </c>
      <c r="B88" s="18"/>
      <c r="C88" s="151">
        <f>C28+C35+C43+C48+C58+C65+C74+C87</f>
        <v>338688725</v>
      </c>
      <c r="D88" s="33">
        <f>D28+D35+D43+D48+D58+D65+D74+D87</f>
        <v>326160000</v>
      </c>
      <c r="E88" s="33">
        <f>E87+E74+E65+E58+E48+E43+E35+E28</f>
        <v>357410000</v>
      </c>
      <c r="F88" s="144">
        <f>0.25*I88</f>
        <v>93842500</v>
      </c>
      <c r="G88" s="33">
        <f>G28+G35+G43+G48+G58+G65+G74+G87</f>
        <v>186935000</v>
      </c>
      <c r="H88" s="33">
        <f>H28+H35+H43+H48+H58+H65+H74+H87</f>
        <v>271327500</v>
      </c>
      <c r="I88" s="33">
        <f>I28+I35+I43+I48+I58+I65+I74+I87</f>
        <v>375370000</v>
      </c>
      <c r="J88" s="6"/>
    </row>
    <row r="89" spans="1:10" ht="18">
      <c r="A89" s="50" t="s">
        <v>117</v>
      </c>
      <c r="B89" s="18"/>
      <c r="C89" s="151">
        <f aca="true" t="shared" si="21" ref="C89:I89">C12-C88</f>
        <v>61639547</v>
      </c>
      <c r="D89" s="33">
        <f t="shared" si="21"/>
        <v>20240000</v>
      </c>
      <c r="E89" s="33">
        <f t="shared" si="21"/>
        <v>990000</v>
      </c>
      <c r="F89" s="33">
        <f t="shared" si="21"/>
        <v>3270000</v>
      </c>
      <c r="G89" s="33">
        <f t="shared" si="21"/>
        <v>7290000</v>
      </c>
      <c r="H89" s="33">
        <f t="shared" si="21"/>
        <v>20010000</v>
      </c>
      <c r="I89" s="33">
        <f t="shared" si="21"/>
        <v>13080000</v>
      </c>
      <c r="J89" s="6"/>
    </row>
    <row r="90" spans="1:10" ht="18">
      <c r="A90" s="17"/>
      <c r="B90" s="18"/>
      <c r="C90" s="151"/>
      <c r="D90" s="33"/>
      <c r="E90" s="33"/>
      <c r="F90" s="33"/>
      <c r="G90" s="33"/>
      <c r="H90" s="33"/>
      <c r="I90" s="33"/>
      <c r="J90" s="6"/>
    </row>
    <row r="91" spans="1:10" ht="47.25">
      <c r="A91" s="8" t="s">
        <v>2</v>
      </c>
      <c r="B91" s="9" t="s">
        <v>3</v>
      </c>
      <c r="C91" s="147" t="str">
        <f>C59</f>
        <v>2023 ACTUAL</v>
      </c>
      <c r="D91" s="13" t="str">
        <f aca="true" t="shared" si="22" ref="D91:I91">D59</f>
        <v>2023  BUDGET 12MONTHS</v>
      </c>
      <c r="E91" s="13" t="str">
        <f t="shared" si="22"/>
        <v>2024 BUDGETED 12MONTHS</v>
      </c>
      <c r="F91" s="13" t="str">
        <f t="shared" si="22"/>
        <v>2025 BUDGETED 3MONTHS</v>
      </c>
      <c r="G91" s="13" t="str">
        <f t="shared" si="22"/>
        <v>2025 BUDGETED 6MONTHS</v>
      </c>
      <c r="H91" s="13" t="str">
        <f t="shared" si="22"/>
        <v>2025 BUDGETED 9MONTHS</v>
      </c>
      <c r="I91" s="13" t="str">
        <f t="shared" si="22"/>
        <v>2025 BUDGETED 12MONTHS</v>
      </c>
      <c r="J91" s="16"/>
    </row>
    <row r="92" spans="1:10" ht="15.75">
      <c r="A92" s="24"/>
      <c r="B92" s="23"/>
      <c r="C92" s="148" t="s">
        <v>5</v>
      </c>
      <c r="D92" s="20" t="s">
        <v>5</v>
      </c>
      <c r="E92" s="20" t="s">
        <v>5</v>
      </c>
      <c r="F92" s="19" t="s">
        <v>5</v>
      </c>
      <c r="G92" s="19" t="s">
        <v>5</v>
      </c>
      <c r="H92" s="19" t="s">
        <v>5</v>
      </c>
      <c r="I92" s="20" t="s">
        <v>5</v>
      </c>
      <c r="J92" s="6"/>
    </row>
    <row r="93" spans="1:10" ht="15.75">
      <c r="A93" s="40" t="s">
        <v>118</v>
      </c>
      <c r="B93" s="23"/>
      <c r="C93" s="160"/>
      <c r="D93" s="41"/>
      <c r="E93" s="41"/>
      <c r="F93" s="24"/>
      <c r="G93" s="24"/>
      <c r="H93" s="24"/>
      <c r="I93" s="41"/>
      <c r="J93" s="6"/>
    </row>
    <row r="94" spans="1:10" ht="15.75">
      <c r="A94" s="24" t="s">
        <v>119</v>
      </c>
      <c r="B94" s="24"/>
      <c r="C94" s="161">
        <v>133212523</v>
      </c>
      <c r="D94" s="53">
        <f>C109</f>
        <v>131073047</v>
      </c>
      <c r="E94" s="53">
        <f>D109</f>
        <v>131565047</v>
      </c>
      <c r="F94" s="36"/>
      <c r="G94" s="36"/>
      <c r="H94" s="36"/>
      <c r="I94" s="53">
        <f>E109</f>
        <v>106857047</v>
      </c>
      <c r="J94" s="6"/>
    </row>
    <row r="95" spans="1:10" ht="15.75">
      <c r="A95" s="22" t="s">
        <v>120</v>
      </c>
      <c r="B95" s="24"/>
      <c r="C95" s="161"/>
      <c r="D95" s="53"/>
      <c r="E95" s="53"/>
      <c r="F95" s="36"/>
      <c r="G95" s="36"/>
      <c r="H95" s="36"/>
      <c r="I95" s="53"/>
      <c r="J95" s="6"/>
    </row>
    <row r="96" spans="1:10" ht="18">
      <c r="A96" s="24" t="s">
        <v>121</v>
      </c>
      <c r="B96" s="24"/>
      <c r="C96" s="162">
        <v>0</v>
      </c>
      <c r="D96" s="55">
        <v>0</v>
      </c>
      <c r="E96" s="55">
        <v>0</v>
      </c>
      <c r="F96" s="42"/>
      <c r="G96" s="42"/>
      <c r="H96" s="42"/>
      <c r="I96" s="55">
        <v>0</v>
      </c>
      <c r="J96" s="6"/>
    </row>
    <row r="97" spans="1:10" ht="15.75">
      <c r="A97" s="24" t="s">
        <v>122</v>
      </c>
      <c r="B97" s="24"/>
      <c r="C97" s="161">
        <f>SUM(C94:C96)</f>
        <v>133212523</v>
      </c>
      <c r="D97" s="52">
        <f>SUM(D94:D96)</f>
        <v>131073047</v>
      </c>
      <c r="E97" s="52">
        <f>SUM(E94:E96)</f>
        <v>131565047</v>
      </c>
      <c r="F97" s="56"/>
      <c r="G97" s="56"/>
      <c r="H97" s="56"/>
      <c r="I97" s="52">
        <f>SUM(I94:I96)</f>
        <v>106857047</v>
      </c>
      <c r="J97" s="6"/>
    </row>
    <row r="98" spans="1:10" ht="15.75">
      <c r="A98" s="17"/>
      <c r="B98" s="24"/>
      <c r="C98" s="163"/>
      <c r="D98" s="41"/>
      <c r="E98" s="41"/>
      <c r="F98" s="36"/>
      <c r="G98" s="36"/>
      <c r="H98" s="36"/>
      <c r="I98" s="41"/>
      <c r="J98" s="6"/>
    </row>
    <row r="99" spans="1:10" ht="15.75">
      <c r="A99" s="50" t="s">
        <v>123</v>
      </c>
      <c r="B99" s="58"/>
      <c r="C99" s="164">
        <v>46202573</v>
      </c>
      <c r="D99" s="60">
        <f>D89</f>
        <v>20240000</v>
      </c>
      <c r="E99" s="60">
        <f>E89</f>
        <v>990000</v>
      </c>
      <c r="F99" s="61"/>
      <c r="G99" s="61"/>
      <c r="H99" s="61"/>
      <c r="I99" s="60">
        <f>I89</f>
        <v>13080000</v>
      </c>
      <c r="J99" s="6"/>
    </row>
    <row r="100" spans="1:10" ht="15.75">
      <c r="A100" s="1" t="s">
        <v>120</v>
      </c>
      <c r="B100" s="24"/>
      <c r="C100" s="165"/>
      <c r="D100" s="25"/>
      <c r="E100" s="25"/>
      <c r="F100" s="36"/>
      <c r="G100" s="36"/>
      <c r="H100" s="36"/>
      <c r="I100" s="25"/>
      <c r="J100" s="6"/>
    </row>
    <row r="101" spans="1:10" ht="15.75">
      <c r="A101" s="24" t="s">
        <v>124</v>
      </c>
      <c r="B101" s="24"/>
      <c r="C101" s="149">
        <v>-12257305</v>
      </c>
      <c r="D101" s="25">
        <f>-(0.2*D99)</f>
        <v>-4048000</v>
      </c>
      <c r="E101" s="25">
        <f>-(0.2*E99)</f>
        <v>-198000</v>
      </c>
      <c r="F101" s="28"/>
      <c r="G101" s="28"/>
      <c r="H101" s="28"/>
      <c r="I101" s="25">
        <f>0.2*I89*-1</f>
        <v>-2616000</v>
      </c>
      <c r="J101" s="6"/>
    </row>
    <row r="102" spans="1:10" ht="15.75">
      <c r="A102" s="24" t="s">
        <v>125</v>
      </c>
      <c r="B102" s="28"/>
      <c r="C102" s="149">
        <v>-1987532</v>
      </c>
      <c r="D102" s="25">
        <v>-1500000</v>
      </c>
      <c r="E102" s="25">
        <v>-5000000</v>
      </c>
      <c r="F102" s="28"/>
      <c r="G102" s="28"/>
      <c r="H102" s="28"/>
      <c r="I102" s="25">
        <v>0</v>
      </c>
      <c r="J102" s="6"/>
    </row>
    <row r="103" spans="1:10" ht="15.75">
      <c r="A103" s="24" t="s">
        <v>126</v>
      </c>
      <c r="B103" s="24"/>
      <c r="C103" s="149">
        <v>-1500000</v>
      </c>
      <c r="D103" s="25">
        <v>-1500000</v>
      </c>
      <c r="E103" s="25">
        <v>-1500000</v>
      </c>
      <c r="F103" s="28"/>
      <c r="G103" s="28"/>
      <c r="H103" s="28"/>
      <c r="I103" s="25">
        <v>-2500000</v>
      </c>
      <c r="J103" s="6"/>
    </row>
    <row r="104" spans="1:10" ht="18">
      <c r="A104" s="24" t="s">
        <v>127</v>
      </c>
      <c r="B104" s="24"/>
      <c r="C104" s="149">
        <v>-700000</v>
      </c>
      <c r="D104" s="25">
        <v>-700000</v>
      </c>
      <c r="E104" s="25">
        <v>-1000000</v>
      </c>
      <c r="F104" s="29"/>
      <c r="G104" s="29"/>
      <c r="H104" s="29"/>
      <c r="I104" s="25">
        <v>-1500000</v>
      </c>
      <c r="J104" s="6"/>
    </row>
    <row r="105" spans="1:10" ht="18">
      <c r="A105" s="24" t="s">
        <v>207</v>
      </c>
      <c r="B105" s="24"/>
      <c r="C105" s="149">
        <v>-9796340</v>
      </c>
      <c r="D105" s="25">
        <v>-10000000</v>
      </c>
      <c r="E105" s="25">
        <v>-5000000</v>
      </c>
      <c r="F105" s="29"/>
      <c r="G105" s="29"/>
      <c r="H105" s="29"/>
      <c r="I105" s="25">
        <v>-10000000</v>
      </c>
      <c r="J105" s="6"/>
    </row>
    <row r="106" spans="1:10" ht="15.75">
      <c r="A106" s="24" t="s">
        <v>128</v>
      </c>
      <c r="B106" s="24"/>
      <c r="C106" s="166">
        <v>-22100872</v>
      </c>
      <c r="D106" s="64">
        <v>-2000000</v>
      </c>
      <c r="E106" s="64">
        <v>-13000000</v>
      </c>
      <c r="F106" s="28"/>
      <c r="G106" s="28"/>
      <c r="H106" s="28"/>
      <c r="I106" s="25">
        <v>-15000000</v>
      </c>
      <c r="J106" s="6"/>
    </row>
    <row r="107" spans="1:10" ht="18">
      <c r="A107" s="21"/>
      <c r="B107" s="24"/>
      <c r="C107" s="167">
        <f>SUM(C101:C106)</f>
        <v>-48342049</v>
      </c>
      <c r="D107" s="65">
        <f>SUM(D101:D106)</f>
        <v>-19748000</v>
      </c>
      <c r="E107" s="65">
        <f>SUM(E101:E106)</f>
        <v>-25698000</v>
      </c>
      <c r="F107" s="66"/>
      <c r="G107" s="66"/>
      <c r="H107" s="66"/>
      <c r="I107" s="187">
        <f>SUM(I101:I106)</f>
        <v>-31616000</v>
      </c>
      <c r="J107" s="68"/>
    </row>
    <row r="108" spans="1:10" ht="18">
      <c r="A108" s="3" t="s">
        <v>129</v>
      </c>
      <c r="B108" s="24"/>
      <c r="C108" s="168">
        <f>C99+C101+C102+C103+C104+C105+C106</f>
        <v>-2139476</v>
      </c>
      <c r="D108" s="69">
        <f>D99+D107</f>
        <v>492000</v>
      </c>
      <c r="E108" s="69">
        <f>E99+E107</f>
        <v>-24708000</v>
      </c>
      <c r="F108" s="70"/>
      <c r="G108" s="70"/>
      <c r="H108" s="70"/>
      <c r="I108" s="69">
        <f>I99+I107</f>
        <v>-18536000</v>
      </c>
      <c r="J108" s="71"/>
    </row>
    <row r="109" spans="1:10" ht="16.5" thickBot="1">
      <c r="A109" s="3" t="s">
        <v>130</v>
      </c>
      <c r="B109" s="58"/>
      <c r="C109" s="169">
        <f>C97+C108</f>
        <v>131073047</v>
      </c>
      <c r="D109" s="72">
        <f>D97+D108</f>
        <v>131565047</v>
      </c>
      <c r="E109" s="72">
        <f>E97+E108</f>
        <v>106857047</v>
      </c>
      <c r="F109" s="73"/>
      <c r="G109" s="73"/>
      <c r="H109" s="73"/>
      <c r="I109" s="72">
        <f>I97+I108</f>
        <v>88321047</v>
      </c>
      <c r="J109" s="71"/>
    </row>
    <row r="110" spans="1:10" ht="16.5" thickTop="1">
      <c r="A110" s="3"/>
      <c r="B110" s="58"/>
      <c r="C110" s="164"/>
      <c r="D110" s="59"/>
      <c r="E110" s="59"/>
      <c r="F110" s="73"/>
      <c r="G110" s="73"/>
      <c r="H110" s="73"/>
      <c r="I110" s="59"/>
      <c r="J110" s="71"/>
    </row>
    <row r="111" spans="1:10" ht="15.75">
      <c r="A111" s="1" t="s">
        <v>277</v>
      </c>
      <c r="B111" s="58"/>
      <c r="C111" s="170"/>
      <c r="D111" s="73"/>
      <c r="E111" s="73"/>
      <c r="F111" s="73"/>
      <c r="G111" s="73"/>
      <c r="H111" s="73"/>
      <c r="I111" s="73"/>
      <c r="J111" s="71"/>
    </row>
    <row r="112" spans="1:10" ht="15.75">
      <c r="A112" s="1" t="s">
        <v>302</v>
      </c>
      <c r="B112" s="50"/>
      <c r="C112" s="171"/>
      <c r="D112" s="75"/>
      <c r="E112" s="75"/>
      <c r="F112" s="50"/>
      <c r="G112" s="50"/>
      <c r="H112" s="50"/>
      <c r="I112" s="75"/>
      <c r="J112" s="32"/>
    </row>
    <row r="113" spans="1:10" ht="15.75">
      <c r="A113" s="24" t="s">
        <v>303</v>
      </c>
      <c r="B113" s="50"/>
      <c r="C113" s="171"/>
      <c r="D113" s="75"/>
      <c r="E113" s="75"/>
      <c r="F113" s="50"/>
      <c r="G113" s="50"/>
      <c r="H113" s="50"/>
      <c r="I113" s="75"/>
      <c r="J113" s="32"/>
    </row>
    <row r="114" spans="1:10" ht="15.75">
      <c r="A114" s="81" t="s">
        <v>307</v>
      </c>
      <c r="B114" s="50"/>
      <c r="C114" s="171"/>
      <c r="D114" s="75"/>
      <c r="E114" s="75"/>
      <c r="F114" s="50"/>
      <c r="G114" s="50"/>
      <c r="H114" s="50"/>
      <c r="I114" s="75"/>
      <c r="J114" s="32"/>
    </row>
    <row r="115" spans="1:10" ht="15.75">
      <c r="A115" s="24" t="s">
        <v>305</v>
      </c>
      <c r="B115" s="50"/>
      <c r="C115" s="171"/>
      <c r="D115" s="75"/>
      <c r="E115" s="75"/>
      <c r="F115" s="50"/>
      <c r="G115" s="50"/>
      <c r="H115" s="50"/>
      <c r="I115" s="75"/>
      <c r="J115" s="32"/>
    </row>
    <row r="116" spans="1:10" ht="15.75">
      <c r="A116" s="81" t="s">
        <v>306</v>
      </c>
      <c r="B116" s="3"/>
      <c r="C116" s="172"/>
      <c r="D116" s="78"/>
      <c r="E116" s="78"/>
      <c r="F116" s="5"/>
      <c r="G116" s="3"/>
      <c r="H116" s="3"/>
      <c r="I116" s="78"/>
      <c r="J116" s="32"/>
    </row>
    <row r="117" spans="1:10" ht="15.75">
      <c r="A117" s="43" t="s">
        <v>304</v>
      </c>
      <c r="B117" s="24"/>
      <c r="C117" s="163"/>
      <c r="D117" s="41"/>
      <c r="E117" s="41"/>
      <c r="F117" s="24"/>
      <c r="G117" s="24"/>
      <c r="H117" s="24"/>
      <c r="I117" s="41"/>
      <c r="J117" s="32"/>
    </row>
    <row r="118" spans="1:10" ht="15.75">
      <c r="A118" s="1" t="s">
        <v>308</v>
      </c>
      <c r="B118" s="24"/>
      <c r="C118" s="163"/>
      <c r="D118" s="41"/>
      <c r="E118" s="41"/>
      <c r="F118" s="24"/>
      <c r="G118" s="24"/>
      <c r="H118" s="24"/>
      <c r="I118" s="41"/>
      <c r="J118" s="32"/>
    </row>
    <row r="119" spans="1:10" ht="15.75">
      <c r="A119" s="43" t="s">
        <v>309</v>
      </c>
      <c r="B119" s="24"/>
      <c r="C119" s="163"/>
      <c r="D119" s="41"/>
      <c r="E119" s="41"/>
      <c r="F119" s="24"/>
      <c r="G119" s="24"/>
      <c r="H119" s="24"/>
      <c r="I119" s="41"/>
      <c r="J119" s="32"/>
    </row>
    <row r="120" spans="1:10" ht="15.75">
      <c r="A120" s="81" t="s">
        <v>310</v>
      </c>
      <c r="B120" s="24"/>
      <c r="C120" s="163"/>
      <c r="D120" s="41"/>
      <c r="E120" s="41"/>
      <c r="F120" s="24"/>
      <c r="G120" s="24"/>
      <c r="H120" s="24"/>
      <c r="I120" s="41"/>
      <c r="J120" s="32"/>
    </row>
    <row r="121" spans="1:10" ht="15.75">
      <c r="A121" s="173" t="s">
        <v>311</v>
      </c>
      <c r="B121" s="24"/>
      <c r="C121" s="163"/>
      <c r="D121" s="41"/>
      <c r="E121" s="41"/>
      <c r="F121" s="24"/>
      <c r="G121" s="24"/>
      <c r="H121" s="24"/>
      <c r="I121" s="41"/>
      <c r="J121" s="32"/>
    </row>
    <row r="122" spans="1:10" ht="15.75">
      <c r="A122" s="81" t="s">
        <v>312</v>
      </c>
      <c r="B122" s="3"/>
      <c r="C122" s="172"/>
      <c r="D122" s="78"/>
      <c r="E122" s="78"/>
      <c r="F122" s="3"/>
      <c r="G122" s="3"/>
      <c r="H122" s="3"/>
      <c r="I122" s="78"/>
      <c r="J122" s="32"/>
    </row>
    <row r="123" spans="1:10" ht="15.75">
      <c r="A123" s="83" t="s">
        <v>266</v>
      </c>
      <c r="B123" s="43"/>
      <c r="C123" s="173"/>
      <c r="D123" s="43"/>
      <c r="E123" s="43"/>
      <c r="F123" s="43"/>
      <c r="G123" s="43"/>
      <c r="H123" s="43"/>
      <c r="I123" s="43"/>
      <c r="J123" s="80"/>
    </row>
    <row r="124" spans="2:10" ht="15.75">
      <c r="B124" s="43"/>
      <c r="C124" s="173"/>
      <c r="D124" s="43"/>
      <c r="E124" s="43"/>
      <c r="F124" s="43"/>
      <c r="G124" s="43"/>
      <c r="H124" s="43"/>
      <c r="I124" s="43"/>
      <c r="J124" s="80"/>
    </row>
    <row r="125" spans="1:10" ht="15.75">
      <c r="A125" s="84"/>
      <c r="B125" s="24"/>
      <c r="C125" s="134"/>
      <c r="D125" s="41"/>
      <c r="E125" s="41"/>
      <c r="F125" s="24"/>
      <c r="G125" s="24"/>
      <c r="H125" s="24"/>
      <c r="I125" s="41"/>
      <c r="J125" s="32"/>
    </row>
    <row r="126" spans="1:10" ht="15.75">
      <c r="A126" s="87" t="s">
        <v>0</v>
      </c>
      <c r="B126" s="24"/>
      <c r="C126" s="134"/>
      <c r="D126" s="41"/>
      <c r="E126" s="41"/>
      <c r="F126" s="24"/>
      <c r="G126" s="24"/>
      <c r="H126" s="24"/>
      <c r="I126" s="41"/>
      <c r="J126" s="32"/>
    </row>
    <row r="127" spans="1:10" ht="16.5">
      <c r="A127" s="90" t="s">
        <v>313</v>
      </c>
      <c r="B127" s="48"/>
      <c r="C127" s="175"/>
      <c r="D127" s="86"/>
      <c r="E127" s="86"/>
      <c r="F127" s="48"/>
      <c r="G127" s="48"/>
      <c r="H127" s="24"/>
      <c r="I127" s="41"/>
      <c r="J127" s="32"/>
    </row>
    <row r="128" spans="1:10" ht="15.75">
      <c r="A128" s="87" t="s">
        <v>2</v>
      </c>
      <c r="B128" s="88"/>
      <c r="C128" s="176"/>
      <c r="D128" s="60"/>
      <c r="E128" s="60"/>
      <c r="F128" s="87" t="s">
        <v>1</v>
      </c>
      <c r="G128" s="58"/>
      <c r="H128" s="48"/>
      <c r="I128" s="41"/>
      <c r="J128" s="37"/>
    </row>
    <row r="129" spans="1:10" ht="15.75">
      <c r="A129" s="96"/>
      <c r="B129" s="91"/>
      <c r="C129" s="177"/>
      <c r="D129" s="92"/>
      <c r="E129" s="92"/>
      <c r="F129" s="87"/>
      <c r="G129" s="87"/>
      <c r="H129" s="62"/>
      <c r="I129" s="60"/>
      <c r="J129" s="6"/>
    </row>
    <row r="130" spans="1:10" ht="47.25">
      <c r="A130" s="101" t="s">
        <v>135</v>
      </c>
      <c r="B130" s="62"/>
      <c r="C130" s="178" t="s">
        <v>131</v>
      </c>
      <c r="D130" s="94" t="s">
        <v>132</v>
      </c>
      <c r="E130" s="62"/>
      <c r="F130" s="94" t="s">
        <v>133</v>
      </c>
      <c r="G130" s="95" t="s">
        <v>134</v>
      </c>
      <c r="H130" s="87"/>
      <c r="I130" s="92"/>
      <c r="J130" s="11"/>
    </row>
    <row r="131" spans="1:10" ht="15.75">
      <c r="A131" s="89"/>
      <c r="B131" s="84"/>
      <c r="C131" s="179"/>
      <c r="D131" s="98" t="s">
        <v>5</v>
      </c>
      <c r="E131" s="84"/>
      <c r="F131" s="98" t="s">
        <v>5</v>
      </c>
      <c r="G131" s="99" t="s">
        <v>5</v>
      </c>
      <c r="H131" s="62"/>
      <c r="I131" s="62"/>
      <c r="J131" s="80"/>
    </row>
    <row r="132" spans="1:10" ht="15.75">
      <c r="A132" s="96" t="s">
        <v>136</v>
      </c>
      <c r="B132" s="84"/>
      <c r="C132" s="179" t="s">
        <v>137</v>
      </c>
      <c r="D132" s="53">
        <v>500000</v>
      </c>
      <c r="E132" s="84"/>
      <c r="F132" s="53">
        <v>0</v>
      </c>
      <c r="G132" s="53">
        <v>0</v>
      </c>
      <c r="H132" s="84"/>
      <c r="I132" s="84"/>
      <c r="J132" s="80"/>
    </row>
    <row r="133" spans="1:10" ht="15.75">
      <c r="A133" s="96" t="s">
        <v>138</v>
      </c>
      <c r="B133" s="84"/>
      <c r="C133" s="179" t="s">
        <v>137</v>
      </c>
      <c r="D133" s="53">
        <v>500000</v>
      </c>
      <c r="E133" s="84"/>
      <c r="F133" s="53"/>
      <c r="G133" s="53"/>
      <c r="H133" s="84"/>
      <c r="I133" s="84"/>
      <c r="J133" s="80"/>
    </row>
    <row r="134" spans="1:10" ht="16.5" thickBot="1">
      <c r="A134" s="58" t="s">
        <v>139</v>
      </c>
      <c r="B134" s="100"/>
      <c r="C134" s="180"/>
      <c r="D134" s="104">
        <f>SUM(D132:D133)</f>
        <v>1000000</v>
      </c>
      <c r="E134" s="62"/>
      <c r="F134" s="104">
        <f>SUM(F132:F132)</f>
        <v>0</v>
      </c>
      <c r="G134" s="104">
        <f>SUM(G132:G132)</f>
        <v>0</v>
      </c>
      <c r="H134" s="84"/>
      <c r="I134" s="84"/>
      <c r="J134" s="80"/>
    </row>
    <row r="135" spans="1:10" ht="16.5" thickTop="1">
      <c r="A135" s="24" t="s">
        <v>140</v>
      </c>
      <c r="B135" s="62"/>
      <c r="C135" s="181"/>
      <c r="D135" s="106"/>
      <c r="E135" s="106"/>
      <c r="F135" s="105"/>
      <c r="G135" s="105"/>
      <c r="H135" s="62"/>
      <c r="I135" s="62"/>
      <c r="J135" s="80"/>
    </row>
    <row r="136" spans="1:10" ht="15.75">
      <c r="A136" s="48"/>
      <c r="B136" s="24"/>
      <c r="C136" s="134"/>
      <c r="D136" s="41"/>
      <c r="E136" s="41"/>
      <c r="F136" s="24"/>
      <c r="G136" s="24"/>
      <c r="H136" s="105"/>
      <c r="I136" s="106"/>
      <c r="J136" s="32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7"/>
  <sheetViews>
    <sheetView zoomScale="84" zoomScaleNormal="84" zoomScalePageLayoutView="0" workbookViewId="0" topLeftCell="A1">
      <pane ySplit="3" topLeftCell="A45" activePane="bottomLeft" state="frozen"/>
      <selection pane="topLeft" activeCell="A1" sqref="A1"/>
      <selection pane="bottomLeft" activeCell="C99" sqref="C99"/>
    </sheetView>
  </sheetViews>
  <sheetFormatPr defaultColWidth="9.140625" defaultRowHeight="15"/>
  <cols>
    <col min="1" max="1" width="31.421875" style="0" customWidth="1"/>
    <col min="3" max="3" width="14.57421875" style="140" bestFit="1" customWidth="1"/>
    <col min="4" max="5" width="15.57421875" style="0" bestFit="1" customWidth="1"/>
    <col min="6" max="6" width="11.8515625" style="0" bestFit="1" customWidth="1"/>
    <col min="7" max="7" width="12.28125" style="0" bestFit="1" customWidth="1"/>
    <col min="8" max="8" width="12.8515625" style="0" bestFit="1" customWidth="1"/>
    <col min="9" max="9" width="15.57421875" style="0" bestFit="1" customWidth="1"/>
  </cols>
  <sheetData>
    <row r="1" spans="1:10" ht="15.75">
      <c r="A1" s="1" t="s">
        <v>0</v>
      </c>
      <c r="B1" s="2"/>
      <c r="C1" s="145"/>
      <c r="D1" s="4"/>
      <c r="E1" s="1" t="s">
        <v>1</v>
      </c>
      <c r="F1" s="3"/>
      <c r="G1" s="3"/>
      <c r="H1" s="5"/>
      <c r="I1" s="1"/>
      <c r="J1" s="6"/>
    </row>
    <row r="2" spans="1:10" ht="15.75">
      <c r="A2" s="8" t="s">
        <v>248</v>
      </c>
      <c r="B2" s="9"/>
      <c r="C2" s="146"/>
      <c r="D2" s="10"/>
      <c r="E2" s="10"/>
      <c r="F2" s="1"/>
      <c r="G2" s="1"/>
      <c r="H2" s="1"/>
      <c r="I2" s="10"/>
      <c r="J2" s="11"/>
    </row>
    <row r="3" spans="1:10" ht="47.25">
      <c r="A3" s="8" t="s">
        <v>2</v>
      </c>
      <c r="B3" s="9" t="s">
        <v>3</v>
      </c>
      <c r="C3" s="147" t="s">
        <v>250</v>
      </c>
      <c r="D3" s="14" t="s">
        <v>249</v>
      </c>
      <c r="E3" s="14" t="s">
        <v>222</v>
      </c>
      <c r="F3" s="15" t="s">
        <v>251</v>
      </c>
      <c r="G3" s="15" t="s">
        <v>252</v>
      </c>
      <c r="H3" s="15" t="s">
        <v>253</v>
      </c>
      <c r="I3" s="14" t="s">
        <v>254</v>
      </c>
      <c r="J3" s="16" t="s">
        <v>4</v>
      </c>
    </row>
    <row r="4" spans="1:10" ht="15.75">
      <c r="A4" s="17"/>
      <c r="B4" s="18"/>
      <c r="C4" s="148" t="s">
        <v>5</v>
      </c>
      <c r="D4" s="20" t="s">
        <v>5</v>
      </c>
      <c r="E4" s="20" t="s">
        <v>5</v>
      </c>
      <c r="F4" s="19" t="s">
        <v>5</v>
      </c>
      <c r="G4" s="19" t="s">
        <v>5</v>
      </c>
      <c r="H4" s="19" t="s">
        <v>5</v>
      </c>
      <c r="I4" s="20" t="s">
        <v>5</v>
      </c>
      <c r="J4" s="6"/>
    </row>
    <row r="5" spans="1:10" ht="15.75">
      <c r="A5" s="22" t="s">
        <v>6</v>
      </c>
      <c r="B5" s="23"/>
      <c r="C5" s="134"/>
      <c r="D5" s="25"/>
      <c r="E5" s="25"/>
      <c r="F5" s="24"/>
      <c r="G5" s="24"/>
      <c r="H5" s="24"/>
      <c r="I5" s="25"/>
      <c r="J5" s="6"/>
    </row>
    <row r="6" spans="1:10" ht="15.75">
      <c r="A6" s="24" t="s">
        <v>156</v>
      </c>
      <c r="B6" s="23" t="s">
        <v>7</v>
      </c>
      <c r="C6" s="149">
        <v>9140766</v>
      </c>
      <c r="D6" s="41">
        <v>8000000</v>
      </c>
      <c r="E6" s="41">
        <v>12000000</v>
      </c>
      <c r="F6" s="26">
        <f aca="true" t="shared" si="0" ref="F6:F11">I6/4</f>
        <v>3000000</v>
      </c>
      <c r="G6" s="26">
        <f aca="true" t="shared" si="1" ref="G6:G11">I6/2</f>
        <v>6000000</v>
      </c>
      <c r="H6" s="26">
        <f aca="true" t="shared" si="2" ref="H6:H11">F6*3</f>
        <v>9000000</v>
      </c>
      <c r="I6" s="41">
        <v>12000000</v>
      </c>
      <c r="J6" s="132"/>
    </row>
    <row r="7" spans="1:10" ht="15.75">
      <c r="A7" s="24" t="s">
        <v>8</v>
      </c>
      <c r="B7" s="23" t="s">
        <v>9</v>
      </c>
      <c r="C7" s="149">
        <v>382000</v>
      </c>
      <c r="D7" s="41">
        <f>E7</f>
        <v>50000</v>
      </c>
      <c r="E7" s="41">
        <v>50000</v>
      </c>
      <c r="F7" s="26">
        <f t="shared" si="0"/>
        <v>12500</v>
      </c>
      <c r="G7" s="26">
        <f t="shared" si="1"/>
        <v>25000</v>
      </c>
      <c r="H7" s="26">
        <f t="shared" si="2"/>
        <v>37500</v>
      </c>
      <c r="I7" s="41">
        <v>50000</v>
      </c>
      <c r="J7" s="6"/>
    </row>
    <row r="8" spans="1:10" ht="15.75">
      <c r="A8" s="24" t="s">
        <v>10</v>
      </c>
      <c r="B8" s="23" t="s">
        <v>11</v>
      </c>
      <c r="C8" s="136">
        <v>321380128</v>
      </c>
      <c r="D8" s="41">
        <v>280000000</v>
      </c>
      <c r="E8" s="41">
        <v>320000000</v>
      </c>
      <c r="F8" s="26">
        <f t="shared" si="0"/>
        <v>82500000</v>
      </c>
      <c r="G8" s="26">
        <f t="shared" si="1"/>
        <v>165000000</v>
      </c>
      <c r="H8" s="26">
        <f t="shared" si="2"/>
        <v>247500000</v>
      </c>
      <c r="I8" s="41">
        <v>330000000</v>
      </c>
      <c r="J8" s="37"/>
    </row>
    <row r="9" spans="1:10" ht="15.75">
      <c r="A9" s="24" t="s">
        <v>259</v>
      </c>
      <c r="B9" s="23" t="s">
        <v>13</v>
      </c>
      <c r="C9" s="136">
        <v>9205071</v>
      </c>
      <c r="D9" s="41">
        <v>50000</v>
      </c>
      <c r="E9" s="41">
        <v>3000000</v>
      </c>
      <c r="F9" s="26">
        <f t="shared" si="0"/>
        <v>1250000</v>
      </c>
      <c r="G9" s="26">
        <f t="shared" si="1"/>
        <v>2500000</v>
      </c>
      <c r="H9" s="26">
        <f t="shared" si="2"/>
        <v>3750000</v>
      </c>
      <c r="I9" s="41">
        <v>5000000</v>
      </c>
      <c r="J9" s="6"/>
    </row>
    <row r="10" spans="1:10" ht="15.75">
      <c r="A10" s="24" t="s">
        <v>14</v>
      </c>
      <c r="B10" s="23" t="s">
        <v>15</v>
      </c>
      <c r="C10" s="136">
        <v>13431517</v>
      </c>
      <c r="D10" s="41">
        <v>10000000</v>
      </c>
      <c r="E10" s="41">
        <v>11000000</v>
      </c>
      <c r="F10" s="26">
        <f t="shared" si="0"/>
        <v>2750000</v>
      </c>
      <c r="G10" s="26">
        <f t="shared" si="1"/>
        <v>5500000</v>
      </c>
      <c r="H10" s="26">
        <f t="shared" si="2"/>
        <v>8250000</v>
      </c>
      <c r="I10" s="41">
        <v>11000000</v>
      </c>
      <c r="J10" s="6"/>
    </row>
    <row r="11" spans="1:10" ht="18">
      <c r="A11" s="24" t="s">
        <v>16</v>
      </c>
      <c r="B11" s="23" t="s">
        <v>17</v>
      </c>
      <c r="C11" s="150">
        <v>345943</v>
      </c>
      <c r="D11" s="110">
        <v>300000</v>
      </c>
      <c r="E11" s="110">
        <v>350000</v>
      </c>
      <c r="F11" s="26">
        <f t="shared" si="0"/>
        <v>87500</v>
      </c>
      <c r="G11" s="26">
        <f t="shared" si="1"/>
        <v>175000</v>
      </c>
      <c r="H11" s="26">
        <f t="shared" si="2"/>
        <v>262500</v>
      </c>
      <c r="I11" s="110">
        <v>350000</v>
      </c>
      <c r="J11" s="32"/>
    </row>
    <row r="12" spans="1:10" ht="18">
      <c r="A12" s="17" t="s">
        <v>18</v>
      </c>
      <c r="B12" s="18"/>
      <c r="C12" s="151">
        <f>SUM(C6:C11)</f>
        <v>353885425</v>
      </c>
      <c r="D12" s="133">
        <f aca="true" t="shared" si="3" ref="D12:I12">SUM(D6:D11)</f>
        <v>298400000</v>
      </c>
      <c r="E12" s="34">
        <f t="shared" si="3"/>
        <v>346400000</v>
      </c>
      <c r="F12" s="47">
        <f t="shared" si="3"/>
        <v>89600000</v>
      </c>
      <c r="G12" s="31">
        <f t="shared" si="3"/>
        <v>179200000</v>
      </c>
      <c r="H12" s="47">
        <f t="shared" si="3"/>
        <v>268800000</v>
      </c>
      <c r="I12" s="34">
        <f t="shared" si="3"/>
        <v>358400000</v>
      </c>
      <c r="J12" s="6"/>
    </row>
    <row r="13" spans="1:10" ht="15.75">
      <c r="A13" s="1" t="s">
        <v>19</v>
      </c>
      <c r="B13" s="23"/>
      <c r="C13" s="152"/>
      <c r="D13" s="25"/>
      <c r="E13" s="25"/>
      <c r="F13" s="26"/>
      <c r="G13" s="26"/>
      <c r="H13" s="26"/>
      <c r="I13" s="25"/>
      <c r="J13" s="6"/>
    </row>
    <row r="14" spans="1:10" ht="15.75">
      <c r="A14" s="1" t="s">
        <v>20</v>
      </c>
      <c r="B14" s="23"/>
      <c r="C14" s="152"/>
      <c r="D14" s="25"/>
      <c r="E14" s="25"/>
      <c r="F14" s="26"/>
      <c r="G14" s="26"/>
      <c r="H14" s="26"/>
      <c r="I14" s="25"/>
      <c r="J14" s="6"/>
    </row>
    <row r="15" spans="1:10" s="140" customFormat="1" ht="15.75">
      <c r="A15" s="134" t="s">
        <v>21</v>
      </c>
      <c r="B15" s="135" t="s">
        <v>22</v>
      </c>
      <c r="C15" s="136">
        <v>4835949</v>
      </c>
      <c r="D15" s="142">
        <v>5500000</v>
      </c>
      <c r="E15" s="142">
        <v>7200000</v>
      </c>
      <c r="F15" s="138">
        <f>I15/4</f>
        <v>2000000</v>
      </c>
      <c r="G15" s="138">
        <f>I15/2</f>
        <v>4000000</v>
      </c>
      <c r="H15" s="138">
        <f>F15*3</f>
        <v>6000000</v>
      </c>
      <c r="I15" s="142">
        <v>8000000</v>
      </c>
      <c r="J15" s="139">
        <v>1</v>
      </c>
    </row>
    <row r="16" spans="1:10" ht="15.75">
      <c r="A16" s="24" t="s">
        <v>23</v>
      </c>
      <c r="B16" s="23" t="s">
        <v>24</v>
      </c>
      <c r="C16" s="136">
        <v>1896000</v>
      </c>
      <c r="D16" s="114">
        <v>3000000</v>
      </c>
      <c r="E16" s="114">
        <v>4000000</v>
      </c>
      <c r="F16" s="26">
        <f aca="true" t="shared" si="4" ref="F16:F27">I16/4</f>
        <v>1000000</v>
      </c>
      <c r="G16" s="26">
        <f aca="true" t="shared" si="5" ref="G16:G27">I16/2</f>
        <v>2000000</v>
      </c>
      <c r="H16" s="26">
        <f aca="true" t="shared" si="6" ref="H16:H27">F16*3</f>
        <v>3000000</v>
      </c>
      <c r="I16" s="114">
        <v>4000000</v>
      </c>
      <c r="J16" s="6"/>
    </row>
    <row r="17" spans="1:10" ht="15.75">
      <c r="A17" s="24" t="s">
        <v>25</v>
      </c>
      <c r="B17" s="23" t="s">
        <v>26</v>
      </c>
      <c r="C17" s="136">
        <v>888000</v>
      </c>
      <c r="D17" s="114">
        <v>1200000</v>
      </c>
      <c r="E17" s="114">
        <v>2000000</v>
      </c>
      <c r="F17" s="26">
        <f t="shared" si="4"/>
        <v>500000</v>
      </c>
      <c r="G17" s="26">
        <f t="shared" si="5"/>
        <v>1000000</v>
      </c>
      <c r="H17" s="26">
        <f t="shared" si="6"/>
        <v>1500000</v>
      </c>
      <c r="I17" s="114">
        <v>2000000</v>
      </c>
      <c r="J17" s="37"/>
    </row>
    <row r="18" spans="1:10" ht="15.75">
      <c r="A18" s="24" t="s">
        <v>27</v>
      </c>
      <c r="B18" s="23" t="s">
        <v>28</v>
      </c>
      <c r="C18" s="136">
        <v>479870</v>
      </c>
      <c r="D18" s="114">
        <v>500000</v>
      </c>
      <c r="E18" s="114">
        <v>600000</v>
      </c>
      <c r="F18" s="26">
        <f t="shared" si="4"/>
        <v>150000</v>
      </c>
      <c r="G18" s="26">
        <f t="shared" si="5"/>
        <v>300000</v>
      </c>
      <c r="H18" s="26">
        <f t="shared" si="6"/>
        <v>450000</v>
      </c>
      <c r="I18" s="114">
        <v>600000</v>
      </c>
      <c r="J18" s="6"/>
    </row>
    <row r="19" spans="1:10" ht="15.75">
      <c r="A19" s="24" t="s">
        <v>29</v>
      </c>
      <c r="B19" s="23" t="s">
        <v>30</v>
      </c>
      <c r="C19" s="136">
        <v>200920</v>
      </c>
      <c r="D19" s="114">
        <v>250000</v>
      </c>
      <c r="E19" s="114">
        <v>350000</v>
      </c>
      <c r="F19" s="26">
        <f t="shared" si="4"/>
        <v>87500</v>
      </c>
      <c r="G19" s="26">
        <f t="shared" si="5"/>
        <v>175000</v>
      </c>
      <c r="H19" s="26">
        <f t="shared" si="6"/>
        <v>262500</v>
      </c>
      <c r="I19" s="114">
        <v>350000</v>
      </c>
      <c r="J19" s="6"/>
    </row>
    <row r="20" spans="1:10" s="140" customFormat="1" ht="15.75">
      <c r="A20" s="134" t="s">
        <v>153</v>
      </c>
      <c r="B20" s="135" t="s">
        <v>31</v>
      </c>
      <c r="C20" s="136">
        <v>430477</v>
      </c>
      <c r="D20" s="142">
        <v>600000</v>
      </c>
      <c r="E20" s="142">
        <v>700000</v>
      </c>
      <c r="F20" s="138">
        <f t="shared" si="4"/>
        <v>250000</v>
      </c>
      <c r="G20" s="138">
        <f t="shared" si="5"/>
        <v>500000</v>
      </c>
      <c r="H20" s="138">
        <f t="shared" si="6"/>
        <v>750000</v>
      </c>
      <c r="I20" s="142">
        <v>1000000</v>
      </c>
      <c r="J20" s="139"/>
    </row>
    <row r="21" spans="1:10" ht="15.75">
      <c r="A21" s="24" t="s">
        <v>32</v>
      </c>
      <c r="B21" s="23" t="s">
        <v>33</v>
      </c>
      <c r="C21" s="136">
        <v>42900</v>
      </c>
      <c r="D21" s="114">
        <v>200000</v>
      </c>
      <c r="E21" s="114">
        <v>300000</v>
      </c>
      <c r="F21" s="26">
        <f t="shared" si="4"/>
        <v>75000</v>
      </c>
      <c r="G21" s="26">
        <f t="shared" si="5"/>
        <v>150000</v>
      </c>
      <c r="H21" s="26">
        <f t="shared" si="6"/>
        <v>225000</v>
      </c>
      <c r="I21" s="114">
        <v>300000</v>
      </c>
      <c r="J21" s="37"/>
    </row>
    <row r="22" spans="1:10" ht="15.75">
      <c r="A22" s="24" t="s">
        <v>34</v>
      </c>
      <c r="B22" s="23" t="s">
        <v>35</v>
      </c>
      <c r="C22" s="136">
        <v>960000</v>
      </c>
      <c r="D22" s="114">
        <v>1000000</v>
      </c>
      <c r="E22" s="114">
        <v>1500000</v>
      </c>
      <c r="F22" s="26">
        <f t="shared" si="4"/>
        <v>375000</v>
      </c>
      <c r="G22" s="26">
        <f t="shared" si="5"/>
        <v>750000</v>
      </c>
      <c r="H22" s="26">
        <f t="shared" si="6"/>
        <v>1125000</v>
      </c>
      <c r="I22" s="114">
        <v>1500000</v>
      </c>
      <c r="J22" s="6"/>
    </row>
    <row r="23" spans="1:10" ht="15.75">
      <c r="A23" s="24" t="s">
        <v>36</v>
      </c>
      <c r="B23" s="23" t="s">
        <v>37</v>
      </c>
      <c r="C23" s="136">
        <v>724704</v>
      </c>
      <c r="D23" s="114">
        <v>800000</v>
      </c>
      <c r="E23" s="114">
        <v>1100000</v>
      </c>
      <c r="F23" s="26">
        <f t="shared" si="4"/>
        <v>275000</v>
      </c>
      <c r="G23" s="26">
        <f t="shared" si="5"/>
        <v>550000</v>
      </c>
      <c r="H23" s="26">
        <f t="shared" si="6"/>
        <v>825000</v>
      </c>
      <c r="I23" s="127">
        <v>1100000</v>
      </c>
      <c r="J23" s="6"/>
    </row>
    <row r="24" spans="1:10" ht="15.75">
      <c r="A24" s="24" t="s">
        <v>38</v>
      </c>
      <c r="B24" s="23" t="s">
        <v>39</v>
      </c>
      <c r="C24" s="136">
        <v>960900</v>
      </c>
      <c r="D24" s="114">
        <v>1000000</v>
      </c>
      <c r="E24" s="114">
        <v>1000000</v>
      </c>
      <c r="F24" s="26">
        <f t="shared" si="4"/>
        <v>250000</v>
      </c>
      <c r="G24" s="26">
        <f t="shared" si="5"/>
        <v>500000</v>
      </c>
      <c r="H24" s="26">
        <f t="shared" si="6"/>
        <v>750000</v>
      </c>
      <c r="I24" s="114">
        <v>1000000</v>
      </c>
      <c r="J24" s="37"/>
    </row>
    <row r="25" spans="1:10" ht="15.75">
      <c r="A25" s="24" t="s">
        <v>40</v>
      </c>
      <c r="B25" s="23" t="s">
        <v>41</v>
      </c>
      <c r="C25" s="136">
        <v>172000</v>
      </c>
      <c r="D25" s="114">
        <v>300000</v>
      </c>
      <c r="E25" s="114">
        <v>300000</v>
      </c>
      <c r="F25" s="26">
        <f t="shared" si="4"/>
        <v>75000</v>
      </c>
      <c r="G25" s="26">
        <f t="shared" si="5"/>
        <v>150000</v>
      </c>
      <c r="H25" s="26">
        <f t="shared" si="6"/>
        <v>225000</v>
      </c>
      <c r="I25" s="114">
        <v>300000</v>
      </c>
      <c r="J25" s="6"/>
    </row>
    <row r="26" spans="1:10" ht="15.75">
      <c r="A26" s="24" t="s">
        <v>150</v>
      </c>
      <c r="B26" s="23" t="s">
        <v>42</v>
      </c>
      <c r="C26" s="136">
        <v>0</v>
      </c>
      <c r="D26" s="114">
        <v>400000</v>
      </c>
      <c r="E26" s="114">
        <v>500000</v>
      </c>
      <c r="F26" s="26">
        <f t="shared" si="4"/>
        <v>125000</v>
      </c>
      <c r="G26" s="26">
        <f t="shared" si="5"/>
        <v>250000</v>
      </c>
      <c r="H26" s="26">
        <f t="shared" si="6"/>
        <v>375000</v>
      </c>
      <c r="I26" s="114">
        <v>500000</v>
      </c>
      <c r="J26" s="6"/>
    </row>
    <row r="27" spans="1:10" ht="18">
      <c r="A27" s="24" t="s">
        <v>43</v>
      </c>
      <c r="B27" s="23" t="s">
        <v>44</v>
      </c>
      <c r="C27" s="150">
        <v>585705</v>
      </c>
      <c r="D27" s="115">
        <v>600000</v>
      </c>
      <c r="E27" s="115">
        <v>600000</v>
      </c>
      <c r="F27" s="26">
        <f t="shared" si="4"/>
        <v>150000</v>
      </c>
      <c r="G27" s="26">
        <f t="shared" si="5"/>
        <v>300000</v>
      </c>
      <c r="H27" s="26">
        <f t="shared" si="6"/>
        <v>450000</v>
      </c>
      <c r="I27" s="115">
        <v>600000</v>
      </c>
      <c r="J27" s="6"/>
    </row>
    <row r="28" spans="1:10" ht="18">
      <c r="A28" s="17" t="s">
        <v>45</v>
      </c>
      <c r="B28" s="18"/>
      <c r="C28" s="151">
        <f aca="true" t="shared" si="7" ref="C28:I28">SUM(C15:C27)</f>
        <v>12177425</v>
      </c>
      <c r="D28" s="33">
        <f t="shared" si="7"/>
        <v>15350000</v>
      </c>
      <c r="E28" s="112">
        <f t="shared" si="7"/>
        <v>20150000</v>
      </c>
      <c r="F28" s="33">
        <f t="shared" si="7"/>
        <v>5312500</v>
      </c>
      <c r="G28" s="33">
        <f t="shared" si="7"/>
        <v>10625000</v>
      </c>
      <c r="H28" s="33">
        <f t="shared" si="7"/>
        <v>15937500</v>
      </c>
      <c r="I28" s="33">
        <f t="shared" si="7"/>
        <v>21250000</v>
      </c>
      <c r="J28" s="6"/>
    </row>
    <row r="29" spans="1:10" ht="47.25">
      <c r="A29" s="8" t="s">
        <v>2</v>
      </c>
      <c r="B29" s="9" t="s">
        <v>3</v>
      </c>
      <c r="C29" s="147" t="str">
        <f>C3</f>
        <v>2022 ACTUAL</v>
      </c>
      <c r="D29" s="13" t="str">
        <f aca="true" t="shared" si="8" ref="D29:I29">D3</f>
        <v>2022  BUDGET 12MONTHS</v>
      </c>
      <c r="E29" s="13" t="str">
        <f t="shared" si="8"/>
        <v>2023 BUDGETED 12MONTHS</v>
      </c>
      <c r="F29" s="13" t="str">
        <f t="shared" si="8"/>
        <v>2024 BUDGETED 3MONTHS</v>
      </c>
      <c r="G29" s="13" t="str">
        <f t="shared" si="8"/>
        <v>2024 BUDGETED 6MONTHS</v>
      </c>
      <c r="H29" s="13" t="str">
        <f t="shared" si="8"/>
        <v>2024 BUDGETED 9MONTHS</v>
      </c>
      <c r="I29" s="13" t="str">
        <f t="shared" si="8"/>
        <v>2024 BUDGETED 12MONTHS</v>
      </c>
      <c r="J29" s="16" t="s">
        <v>4</v>
      </c>
    </row>
    <row r="30" spans="1:10" ht="15.75">
      <c r="A30" s="24"/>
      <c r="B30" s="23"/>
      <c r="C30" s="153" t="s">
        <v>5</v>
      </c>
      <c r="D30" s="39" t="s">
        <v>5</v>
      </c>
      <c r="E30" s="20" t="s">
        <v>5</v>
      </c>
      <c r="F30" s="19" t="s">
        <v>5</v>
      </c>
      <c r="G30" s="19" t="s">
        <v>5</v>
      </c>
      <c r="H30" s="19" t="s">
        <v>5</v>
      </c>
      <c r="I30" s="20" t="s">
        <v>5</v>
      </c>
      <c r="J30" s="6"/>
    </row>
    <row r="31" spans="1:10" ht="15.75">
      <c r="A31" s="40" t="s">
        <v>46</v>
      </c>
      <c r="B31" s="23"/>
      <c r="C31" s="152"/>
      <c r="D31" s="41"/>
      <c r="E31" s="41"/>
      <c r="F31" s="26"/>
      <c r="G31" s="26"/>
      <c r="H31" s="26"/>
      <c r="I31" s="41"/>
      <c r="J31" s="6"/>
    </row>
    <row r="32" spans="1:10" ht="15.75">
      <c r="A32" s="24" t="s">
        <v>142</v>
      </c>
      <c r="B32" s="23" t="s">
        <v>47</v>
      </c>
      <c r="C32" s="136">
        <v>105906</v>
      </c>
      <c r="D32" s="25">
        <v>500000</v>
      </c>
      <c r="E32" s="114">
        <v>500000</v>
      </c>
      <c r="F32" s="26">
        <f>I32/4</f>
        <v>150000</v>
      </c>
      <c r="G32" s="26">
        <f>I32/2</f>
        <v>300000</v>
      </c>
      <c r="H32" s="26">
        <f>F32*3</f>
        <v>450000</v>
      </c>
      <c r="I32" s="114">
        <v>600000</v>
      </c>
      <c r="J32" s="6"/>
    </row>
    <row r="33" spans="1:10" ht="15.75">
      <c r="A33" s="24" t="s">
        <v>48</v>
      </c>
      <c r="B33" s="23" t="s">
        <v>49</v>
      </c>
      <c r="C33" s="136">
        <v>9250</v>
      </c>
      <c r="D33" s="25">
        <v>100000</v>
      </c>
      <c r="E33" s="114">
        <v>100000</v>
      </c>
      <c r="F33" s="26">
        <f>I33/4</f>
        <v>25000</v>
      </c>
      <c r="G33" s="26">
        <f>I33/2</f>
        <v>50000</v>
      </c>
      <c r="H33" s="26">
        <f>F33*3</f>
        <v>75000</v>
      </c>
      <c r="I33" s="114">
        <v>100000</v>
      </c>
      <c r="J33" s="6"/>
    </row>
    <row r="34" spans="1:10" ht="18">
      <c r="A34" s="24" t="s">
        <v>50</v>
      </c>
      <c r="B34" s="23" t="s">
        <v>51</v>
      </c>
      <c r="C34" s="154">
        <v>0</v>
      </c>
      <c r="D34" s="30">
        <v>200000</v>
      </c>
      <c r="E34" s="115">
        <v>200000</v>
      </c>
      <c r="F34" s="26">
        <f>I34/4</f>
        <v>50000</v>
      </c>
      <c r="G34" s="26">
        <f>I34/2</f>
        <v>100000</v>
      </c>
      <c r="H34" s="26">
        <f>F34*3</f>
        <v>150000</v>
      </c>
      <c r="I34" s="115">
        <v>200000</v>
      </c>
      <c r="J34" s="6"/>
    </row>
    <row r="35" spans="1:10" ht="18">
      <c r="A35" s="17" t="s">
        <v>45</v>
      </c>
      <c r="B35" s="18"/>
      <c r="C35" s="151">
        <f>SUM(C32:C34)</f>
        <v>115156</v>
      </c>
      <c r="D35" s="112">
        <f>SUM(D32:D34)</f>
        <v>800000</v>
      </c>
      <c r="E35" s="112">
        <f>SUM(E32:E34)</f>
        <v>800000</v>
      </c>
      <c r="F35" s="109">
        <f>I35/4</f>
        <v>225000</v>
      </c>
      <c r="G35" s="109">
        <f>I35/2</f>
        <v>450000</v>
      </c>
      <c r="H35" s="109">
        <f>F35*3</f>
        <v>675000</v>
      </c>
      <c r="I35" s="33">
        <f>SUM(I32:I34)</f>
        <v>900000</v>
      </c>
      <c r="J35" s="6"/>
    </row>
    <row r="36" spans="1:10" ht="15.75">
      <c r="A36" s="24"/>
      <c r="B36" s="23"/>
      <c r="C36" s="152"/>
      <c r="D36" s="41"/>
      <c r="E36" s="41"/>
      <c r="F36" s="26"/>
      <c r="G36" s="26"/>
      <c r="H36" s="26"/>
      <c r="I36" s="41"/>
      <c r="J36" s="6"/>
    </row>
    <row r="37" spans="1:10" ht="15.75">
      <c r="A37" s="1" t="s">
        <v>52</v>
      </c>
      <c r="B37" s="23"/>
      <c r="C37" s="152"/>
      <c r="D37" s="41"/>
      <c r="E37" s="41"/>
      <c r="F37" s="26"/>
      <c r="G37" s="26"/>
      <c r="H37" s="26"/>
      <c r="I37" s="41"/>
      <c r="J37" s="6"/>
    </row>
    <row r="38" spans="1:10" ht="15.75">
      <c r="A38" s="24" t="s">
        <v>53</v>
      </c>
      <c r="B38" s="23" t="s">
        <v>54</v>
      </c>
      <c r="C38" s="136">
        <v>299954</v>
      </c>
      <c r="D38" s="25">
        <v>500000</v>
      </c>
      <c r="E38" s="25">
        <v>500000</v>
      </c>
      <c r="F38" s="26">
        <f>I38/4</f>
        <v>125000</v>
      </c>
      <c r="G38" s="26">
        <f>F38*2</f>
        <v>250000</v>
      </c>
      <c r="H38" s="26">
        <f>F38*3</f>
        <v>375000</v>
      </c>
      <c r="I38" s="123">
        <v>500000</v>
      </c>
      <c r="J38" s="37"/>
    </row>
    <row r="39" spans="1:10" ht="15.75">
      <c r="A39" s="24" t="s">
        <v>228</v>
      </c>
      <c r="B39" s="23" t="s">
        <v>229</v>
      </c>
      <c r="C39" s="136">
        <v>168150</v>
      </c>
      <c r="D39" s="123">
        <v>700000</v>
      </c>
      <c r="E39" s="25">
        <v>1000000</v>
      </c>
      <c r="F39" s="124">
        <v>250000</v>
      </c>
      <c r="G39" s="124">
        <v>500000</v>
      </c>
      <c r="H39" s="124">
        <v>750000</v>
      </c>
      <c r="I39" s="123">
        <v>1500000</v>
      </c>
      <c r="J39" s="6">
        <v>2</v>
      </c>
    </row>
    <row r="40" spans="1:10" ht="15.75">
      <c r="A40" s="120" t="s">
        <v>55</v>
      </c>
      <c r="B40" s="121" t="s">
        <v>56</v>
      </c>
      <c r="C40" s="142">
        <v>962000</v>
      </c>
      <c r="D40" s="123">
        <v>450000</v>
      </c>
      <c r="E40" s="123">
        <v>500000</v>
      </c>
      <c r="F40" s="124">
        <f>I40/4</f>
        <v>375000</v>
      </c>
      <c r="G40" s="124">
        <f>F40*2</f>
        <v>750000</v>
      </c>
      <c r="H40" s="124">
        <f>F40*3</f>
        <v>1125000</v>
      </c>
      <c r="I40" s="123">
        <v>1500000</v>
      </c>
      <c r="J40" s="6">
        <v>3</v>
      </c>
    </row>
    <row r="41" spans="1:10" ht="15.75">
      <c r="A41" s="24" t="s">
        <v>57</v>
      </c>
      <c r="B41" s="23" t="s">
        <v>58</v>
      </c>
      <c r="C41" s="136">
        <v>831203</v>
      </c>
      <c r="D41" s="25">
        <v>1200000</v>
      </c>
      <c r="E41" s="25">
        <v>1000000</v>
      </c>
      <c r="F41" s="26">
        <f>I41/4</f>
        <v>250000</v>
      </c>
      <c r="G41" s="26">
        <f>F41*2</f>
        <v>500000</v>
      </c>
      <c r="H41" s="26">
        <f>F41*3</f>
        <v>750000</v>
      </c>
      <c r="I41" s="123">
        <v>1000000</v>
      </c>
      <c r="J41" s="6"/>
    </row>
    <row r="42" spans="1:10" ht="18">
      <c r="A42" s="24" t="s">
        <v>59</v>
      </c>
      <c r="B42" s="23" t="s">
        <v>60</v>
      </c>
      <c r="C42" s="150">
        <v>193532</v>
      </c>
      <c r="D42" s="30">
        <v>500000</v>
      </c>
      <c r="E42" s="30">
        <v>3250000</v>
      </c>
      <c r="F42" s="31">
        <f>I42/4</f>
        <v>1000000</v>
      </c>
      <c r="G42" s="31">
        <f>F42*2</f>
        <v>2000000</v>
      </c>
      <c r="H42" s="31">
        <f>F42*3</f>
        <v>3000000</v>
      </c>
      <c r="I42" s="30">
        <v>4000000</v>
      </c>
      <c r="J42" s="6">
        <v>4</v>
      </c>
    </row>
    <row r="43" spans="1:10" ht="18">
      <c r="A43" s="17" t="s">
        <v>45</v>
      </c>
      <c r="B43" s="18"/>
      <c r="C43" s="151">
        <f aca="true" t="shared" si="9" ref="C43:I43">SUM(C38:C42)</f>
        <v>2454839</v>
      </c>
      <c r="D43" s="33">
        <f t="shared" si="9"/>
        <v>3350000</v>
      </c>
      <c r="E43" s="33">
        <f t="shared" si="9"/>
        <v>6250000</v>
      </c>
      <c r="F43" s="33">
        <f t="shared" si="9"/>
        <v>2000000</v>
      </c>
      <c r="G43" s="33">
        <f t="shared" si="9"/>
        <v>4000000</v>
      </c>
      <c r="H43" s="33">
        <f t="shared" si="9"/>
        <v>6000000</v>
      </c>
      <c r="I43" s="33">
        <f t="shared" si="9"/>
        <v>8500000</v>
      </c>
      <c r="J43" s="6"/>
    </row>
    <row r="44" spans="1:10" ht="18">
      <c r="A44" s="24"/>
      <c r="B44" s="23"/>
      <c r="C44" s="152">
        <v>0</v>
      </c>
      <c r="D44" s="42"/>
      <c r="E44" s="42"/>
      <c r="F44" s="42"/>
      <c r="G44" s="42"/>
      <c r="H44" s="42"/>
      <c r="I44" s="42"/>
      <c r="J44" s="6"/>
    </row>
    <row r="45" spans="1:10" ht="15.75">
      <c r="A45" s="1" t="s">
        <v>61</v>
      </c>
      <c r="B45" s="23"/>
      <c r="C45" s="152"/>
      <c r="D45" s="41"/>
      <c r="E45" s="41"/>
      <c r="F45" s="26"/>
      <c r="G45" s="26"/>
      <c r="H45" s="26"/>
      <c r="I45" s="41"/>
      <c r="J45" s="6"/>
    </row>
    <row r="46" spans="1:10" ht="15" customHeight="1">
      <c r="A46" s="24" t="s">
        <v>62</v>
      </c>
      <c r="B46" s="23" t="s">
        <v>63</v>
      </c>
      <c r="C46" s="155">
        <v>0</v>
      </c>
      <c r="D46" s="41">
        <v>200000</v>
      </c>
      <c r="E46" s="41">
        <v>200000</v>
      </c>
      <c r="F46" s="26">
        <f>I46/4</f>
        <v>50000</v>
      </c>
      <c r="G46" s="26">
        <f>F46*2</f>
        <v>100000</v>
      </c>
      <c r="H46" s="26">
        <f>F46*3</f>
        <v>150000</v>
      </c>
      <c r="I46" s="41">
        <v>200000</v>
      </c>
      <c r="J46" s="6"/>
    </row>
    <row r="47" spans="1:10" s="140" customFormat="1" ht="18">
      <c r="A47" s="134" t="s">
        <v>64</v>
      </c>
      <c r="B47" s="135" t="s">
        <v>65</v>
      </c>
      <c r="C47" s="156">
        <v>1688468</v>
      </c>
      <c r="D47" s="182">
        <v>2000000</v>
      </c>
      <c r="E47" s="182">
        <v>3000000</v>
      </c>
      <c r="F47" s="138">
        <f>I47/4</f>
        <v>1250000</v>
      </c>
      <c r="G47" s="138">
        <f>F47*2</f>
        <v>2500000</v>
      </c>
      <c r="H47" s="138">
        <f>F47*3</f>
        <v>3750000</v>
      </c>
      <c r="I47" s="182">
        <v>5000000</v>
      </c>
      <c r="J47" s="139">
        <v>5</v>
      </c>
    </row>
    <row r="48" spans="1:10" ht="20.25">
      <c r="A48" s="17" t="s">
        <v>45</v>
      </c>
      <c r="B48" s="18"/>
      <c r="C48" s="151">
        <f>SUM(C46:C47)</f>
        <v>1688468</v>
      </c>
      <c r="D48" s="33">
        <f>SUM(D46:D47)</f>
        <v>2200000</v>
      </c>
      <c r="E48" s="118">
        <f>SUM(E46:E47)</f>
        <v>3200000</v>
      </c>
      <c r="F48" s="26">
        <f>I48/4</f>
        <v>1300000</v>
      </c>
      <c r="G48" s="26">
        <f>F48*2</f>
        <v>2600000</v>
      </c>
      <c r="H48" s="26">
        <f>F48*3</f>
        <v>3900000</v>
      </c>
      <c r="I48" s="33">
        <f>SUM(I46:I47)</f>
        <v>5200000</v>
      </c>
      <c r="J48" s="6"/>
    </row>
    <row r="49" spans="1:10" ht="15.75">
      <c r="A49" s="24"/>
      <c r="B49" s="23"/>
      <c r="C49" s="134"/>
      <c r="D49" s="41"/>
      <c r="E49" s="41"/>
      <c r="F49" s="26"/>
      <c r="G49" s="26"/>
      <c r="H49" s="26"/>
      <c r="I49" s="41"/>
      <c r="J49" s="6"/>
    </row>
    <row r="50" spans="1:10" ht="15.75">
      <c r="A50" s="1" t="s">
        <v>66</v>
      </c>
      <c r="B50" s="23"/>
      <c r="C50" s="152"/>
      <c r="D50" s="41"/>
      <c r="E50" s="41"/>
      <c r="F50" s="26"/>
      <c r="G50" s="26"/>
      <c r="H50" s="26"/>
      <c r="I50" s="41"/>
      <c r="J50" s="6"/>
    </row>
    <row r="51" spans="1:10" ht="15.75">
      <c r="A51" s="24" t="s">
        <v>67</v>
      </c>
      <c r="B51" s="23" t="s">
        <v>68</v>
      </c>
      <c r="C51" s="141">
        <v>536824</v>
      </c>
      <c r="D51" s="111">
        <v>800000</v>
      </c>
      <c r="E51" s="111">
        <v>800000</v>
      </c>
      <c r="F51" s="26">
        <f>I51/4</f>
        <v>200000</v>
      </c>
      <c r="G51" s="26">
        <f>F51*2</f>
        <v>400000</v>
      </c>
      <c r="H51" s="26">
        <f>F51*2</f>
        <v>400000</v>
      </c>
      <c r="I51" s="111">
        <v>800000</v>
      </c>
      <c r="J51" s="43"/>
    </row>
    <row r="52" spans="1:10" ht="15.75">
      <c r="A52" s="24" t="s">
        <v>69</v>
      </c>
      <c r="B52" s="23" t="s">
        <v>70</v>
      </c>
      <c r="C52" s="136">
        <v>0</v>
      </c>
      <c r="D52" s="111">
        <v>2000000</v>
      </c>
      <c r="E52" s="111">
        <v>2000000</v>
      </c>
      <c r="F52" s="26">
        <f aca="true" t="shared" si="10" ref="F52:F58">I52/4</f>
        <v>500000</v>
      </c>
      <c r="G52" s="26">
        <f aca="true" t="shared" si="11" ref="G52:G58">F52*2</f>
        <v>1000000</v>
      </c>
      <c r="H52" s="26">
        <f aca="true" t="shared" si="12" ref="H52:H58">F52*2</f>
        <v>1000000</v>
      </c>
      <c r="I52" s="111">
        <v>2000000</v>
      </c>
      <c r="J52" s="6"/>
    </row>
    <row r="53" spans="1:10" s="140" customFormat="1" ht="15.75">
      <c r="A53" s="134" t="s">
        <v>71</v>
      </c>
      <c r="B53" s="135" t="s">
        <v>72</v>
      </c>
      <c r="C53" s="136">
        <v>7291375</v>
      </c>
      <c r="D53" s="137">
        <v>8000000</v>
      </c>
      <c r="E53" s="137">
        <v>13000000</v>
      </c>
      <c r="F53" s="138">
        <f t="shared" si="10"/>
        <v>3750000</v>
      </c>
      <c r="G53" s="138">
        <f t="shared" si="11"/>
        <v>7500000</v>
      </c>
      <c r="H53" s="138">
        <f t="shared" si="12"/>
        <v>7500000</v>
      </c>
      <c r="I53" s="137">
        <v>15000000</v>
      </c>
      <c r="J53" s="139">
        <v>6</v>
      </c>
    </row>
    <row r="54" spans="1:10" ht="15.75">
      <c r="A54" s="24" t="s">
        <v>73</v>
      </c>
      <c r="B54" s="23" t="s">
        <v>74</v>
      </c>
      <c r="C54" s="136">
        <v>1058477</v>
      </c>
      <c r="D54" s="111">
        <v>1500000</v>
      </c>
      <c r="E54" s="111">
        <v>1500000</v>
      </c>
      <c r="F54" s="26">
        <f t="shared" si="10"/>
        <v>375000</v>
      </c>
      <c r="G54" s="26">
        <f t="shared" si="11"/>
        <v>750000</v>
      </c>
      <c r="H54" s="26">
        <f t="shared" si="12"/>
        <v>750000</v>
      </c>
      <c r="I54" s="129">
        <v>1500000</v>
      </c>
      <c r="J54" s="6"/>
    </row>
    <row r="55" spans="1:10" ht="15.75">
      <c r="A55" s="24" t="s">
        <v>75</v>
      </c>
      <c r="B55" s="23" t="s">
        <v>76</v>
      </c>
      <c r="C55" s="136">
        <v>2391013</v>
      </c>
      <c r="D55" s="114">
        <v>3000000</v>
      </c>
      <c r="E55" s="114">
        <v>3000000</v>
      </c>
      <c r="F55" s="26">
        <f t="shared" si="10"/>
        <v>1000000</v>
      </c>
      <c r="G55" s="26">
        <f t="shared" si="11"/>
        <v>2000000</v>
      </c>
      <c r="H55" s="26">
        <f t="shared" si="12"/>
        <v>2000000</v>
      </c>
      <c r="I55" s="114">
        <v>4000000</v>
      </c>
      <c r="J55" s="6"/>
    </row>
    <row r="56" spans="1:10" ht="15.75">
      <c r="A56" s="24" t="s">
        <v>226</v>
      </c>
      <c r="B56" s="23" t="s">
        <v>78</v>
      </c>
      <c r="C56" s="136">
        <v>6209644</v>
      </c>
      <c r="D56" s="114">
        <v>10000000</v>
      </c>
      <c r="E56" s="114">
        <v>10000000</v>
      </c>
      <c r="F56" s="26">
        <f t="shared" si="10"/>
        <v>2000000</v>
      </c>
      <c r="G56" s="26">
        <f t="shared" si="11"/>
        <v>4000000</v>
      </c>
      <c r="H56" s="26">
        <f t="shared" si="12"/>
        <v>4000000</v>
      </c>
      <c r="I56" s="114">
        <v>8000000</v>
      </c>
      <c r="J56" s="6"/>
    </row>
    <row r="57" spans="1:10" ht="18">
      <c r="A57" s="24" t="s">
        <v>79</v>
      </c>
      <c r="B57" s="23" t="s">
        <v>80</v>
      </c>
      <c r="C57" s="150">
        <v>818120</v>
      </c>
      <c r="D57" s="115">
        <v>1000000</v>
      </c>
      <c r="E57" s="115">
        <v>1000000</v>
      </c>
      <c r="F57" s="31">
        <f t="shared" si="10"/>
        <v>250000</v>
      </c>
      <c r="G57" s="31">
        <f t="shared" si="11"/>
        <v>500000</v>
      </c>
      <c r="H57" s="31">
        <f t="shared" si="12"/>
        <v>500000</v>
      </c>
      <c r="I57" s="131">
        <v>1000000</v>
      </c>
      <c r="J57" s="6"/>
    </row>
    <row r="58" spans="1:10" ht="18">
      <c r="A58" s="17" t="s">
        <v>45</v>
      </c>
      <c r="B58" s="18"/>
      <c r="C58" s="151">
        <f>SUM(C51:C57)</f>
        <v>18305453</v>
      </c>
      <c r="D58" s="33">
        <f>SUM(D51:D57)</f>
        <v>26300000</v>
      </c>
      <c r="E58" s="112">
        <f>SUM(E51:E57)</f>
        <v>31300000</v>
      </c>
      <c r="F58" s="31">
        <f t="shared" si="10"/>
        <v>8075000</v>
      </c>
      <c r="G58" s="31">
        <f t="shared" si="11"/>
        <v>16150000</v>
      </c>
      <c r="H58" s="31">
        <f t="shared" si="12"/>
        <v>16150000</v>
      </c>
      <c r="I58" s="33">
        <f>SUM(I51:I57)</f>
        <v>32300000</v>
      </c>
      <c r="J58" s="6"/>
    </row>
    <row r="59" spans="1:10" ht="47.25">
      <c r="A59" s="8" t="s">
        <v>2</v>
      </c>
      <c r="B59" s="9" t="s">
        <v>3</v>
      </c>
      <c r="C59" s="147" t="str">
        <f>C29</f>
        <v>2022 ACTUAL</v>
      </c>
      <c r="D59" s="13" t="str">
        <f aca="true" t="shared" si="13" ref="D59:I59">D29</f>
        <v>2022  BUDGET 12MONTHS</v>
      </c>
      <c r="E59" s="13" t="str">
        <f t="shared" si="13"/>
        <v>2023 BUDGETED 12MONTHS</v>
      </c>
      <c r="F59" s="13" t="str">
        <f t="shared" si="13"/>
        <v>2024 BUDGETED 3MONTHS</v>
      </c>
      <c r="G59" s="13" t="str">
        <f t="shared" si="13"/>
        <v>2024 BUDGETED 6MONTHS</v>
      </c>
      <c r="H59" s="13" t="str">
        <f t="shared" si="13"/>
        <v>2024 BUDGETED 9MONTHS</v>
      </c>
      <c r="I59" s="13" t="str">
        <f t="shared" si="13"/>
        <v>2024 BUDGETED 12MONTHS</v>
      </c>
      <c r="J59" s="16" t="s">
        <v>4</v>
      </c>
    </row>
    <row r="60" spans="1:10" ht="15.75">
      <c r="A60" s="24"/>
      <c r="B60" s="23"/>
      <c r="C60" s="148" t="s">
        <v>5</v>
      </c>
      <c r="D60" s="20" t="s">
        <v>5</v>
      </c>
      <c r="E60" s="20" t="s">
        <v>5</v>
      </c>
      <c r="F60" s="19" t="s">
        <v>5</v>
      </c>
      <c r="G60" s="19" t="s">
        <v>5</v>
      </c>
      <c r="H60" s="19" t="s">
        <v>5</v>
      </c>
      <c r="I60" s="20" t="s">
        <v>5</v>
      </c>
      <c r="J60" s="6"/>
    </row>
    <row r="61" spans="1:10" ht="15.75">
      <c r="A61" s="1" t="s">
        <v>81</v>
      </c>
      <c r="B61" s="23"/>
      <c r="C61" s="134"/>
      <c r="D61" s="41"/>
      <c r="E61" s="41"/>
      <c r="F61" s="26"/>
      <c r="G61" s="26"/>
      <c r="H61" s="26"/>
      <c r="I61" s="41"/>
      <c r="J61" s="6"/>
    </row>
    <row r="62" spans="1:10" ht="15.75">
      <c r="A62" s="24" t="s">
        <v>82</v>
      </c>
      <c r="B62" s="23" t="s">
        <v>83</v>
      </c>
      <c r="C62" s="141">
        <v>3949152</v>
      </c>
      <c r="D62" s="25">
        <v>4000000</v>
      </c>
      <c r="E62" s="25">
        <v>4000000</v>
      </c>
      <c r="F62" s="26">
        <f>I62/4</f>
        <v>1000000</v>
      </c>
      <c r="G62" s="26">
        <f>F62*2</f>
        <v>2000000</v>
      </c>
      <c r="H62" s="26">
        <f>F62*3</f>
        <v>3000000</v>
      </c>
      <c r="I62" s="114">
        <v>4000000</v>
      </c>
      <c r="J62" s="6"/>
    </row>
    <row r="63" spans="1:10" ht="15.75">
      <c r="A63" s="24" t="s">
        <v>84</v>
      </c>
      <c r="B63" s="23" t="s">
        <v>85</v>
      </c>
      <c r="C63" s="157">
        <v>742050</v>
      </c>
      <c r="D63" s="25">
        <v>800000</v>
      </c>
      <c r="E63" s="25">
        <v>800000</v>
      </c>
      <c r="F63" s="26">
        <f>I63/4</f>
        <v>200000</v>
      </c>
      <c r="G63" s="26">
        <f>F63*2</f>
        <v>400000</v>
      </c>
      <c r="H63" s="26">
        <f>F63*3</f>
        <v>600000</v>
      </c>
      <c r="I63" s="127">
        <v>800000</v>
      </c>
      <c r="J63" s="6"/>
    </row>
    <row r="64" spans="1:10" ht="18">
      <c r="A64" s="24" t="s">
        <v>149</v>
      </c>
      <c r="B64" s="23" t="s">
        <v>86</v>
      </c>
      <c r="C64" s="150">
        <v>0</v>
      </c>
      <c r="D64" s="30">
        <v>300000</v>
      </c>
      <c r="E64" s="30">
        <v>300000</v>
      </c>
      <c r="F64" s="31">
        <f>I64/4</f>
        <v>75000</v>
      </c>
      <c r="G64" s="31">
        <f>F64*2</f>
        <v>150000</v>
      </c>
      <c r="H64" s="31">
        <f>F64*3</f>
        <v>225000</v>
      </c>
      <c r="I64" s="115">
        <v>300000</v>
      </c>
      <c r="J64" s="6"/>
    </row>
    <row r="65" spans="1:10" ht="18">
      <c r="A65" s="17" t="s">
        <v>45</v>
      </c>
      <c r="B65" s="18"/>
      <c r="C65" s="151">
        <f>SUM(C62:C64)</f>
        <v>4691202</v>
      </c>
      <c r="D65" s="33">
        <f>SUM(D62:D64)</f>
        <v>5100000</v>
      </c>
      <c r="E65" s="112">
        <f>SUM(E62:E64)</f>
        <v>5100000</v>
      </c>
      <c r="F65" s="31">
        <f>I65/4</f>
        <v>1275000</v>
      </c>
      <c r="G65" s="31">
        <f>F65*2</f>
        <v>2550000</v>
      </c>
      <c r="H65" s="31">
        <f>F65*3</f>
        <v>3825000</v>
      </c>
      <c r="I65" s="115">
        <f>SUM(I62:I64)</f>
        <v>5100000</v>
      </c>
      <c r="J65" s="6"/>
    </row>
    <row r="66" spans="1:10" ht="18">
      <c r="A66" s="24"/>
      <c r="B66" s="23"/>
      <c r="C66" s="158"/>
      <c r="D66" s="42"/>
      <c r="E66" s="42"/>
      <c r="F66" s="42"/>
      <c r="G66" s="42"/>
      <c r="H66" s="42"/>
      <c r="I66" s="116"/>
      <c r="J66" s="6"/>
    </row>
    <row r="67" spans="1:10" ht="18">
      <c r="A67" s="1" t="s">
        <v>87</v>
      </c>
      <c r="B67" s="23"/>
      <c r="C67" s="158"/>
      <c r="D67" s="42"/>
      <c r="E67" s="42"/>
      <c r="F67" s="42"/>
      <c r="G67" s="42"/>
      <c r="H67" s="42"/>
      <c r="I67" s="116"/>
      <c r="J67" s="6"/>
    </row>
    <row r="68" spans="1:9" s="140" customFormat="1" ht="15.75">
      <c r="A68" s="134" t="s">
        <v>88</v>
      </c>
      <c r="B68" s="135" t="s">
        <v>89</v>
      </c>
      <c r="C68" s="142">
        <v>5854240</v>
      </c>
      <c r="D68" s="142">
        <v>5000000</v>
      </c>
      <c r="E68" s="142">
        <v>5000000</v>
      </c>
      <c r="F68" s="138">
        <f aca="true" t="shared" si="14" ref="F68:F73">I68/4</f>
        <v>1500000</v>
      </c>
      <c r="G68" s="138">
        <f aca="true" t="shared" si="15" ref="G68:G73">F68*2</f>
        <v>3000000</v>
      </c>
      <c r="H68" s="138">
        <f aca="true" t="shared" si="16" ref="H68:H73">F68*3</f>
        <v>4500000</v>
      </c>
      <c r="I68" s="142">
        <v>6000000</v>
      </c>
    </row>
    <row r="69" spans="1:10" ht="15.75">
      <c r="A69" s="24" t="s">
        <v>90</v>
      </c>
      <c r="B69" s="23" t="s">
        <v>91</v>
      </c>
      <c r="C69" s="142">
        <v>2093546</v>
      </c>
      <c r="D69" s="114">
        <v>2000000</v>
      </c>
      <c r="E69" s="114">
        <v>3000000</v>
      </c>
      <c r="F69" s="26">
        <f t="shared" si="14"/>
        <v>750000</v>
      </c>
      <c r="G69" s="26">
        <f t="shared" si="15"/>
        <v>1500000</v>
      </c>
      <c r="H69" s="26">
        <f t="shared" si="16"/>
        <v>2250000</v>
      </c>
      <c r="I69" s="114">
        <v>3000000</v>
      </c>
      <c r="J69" s="6"/>
    </row>
    <row r="70" spans="1:10" ht="15.75">
      <c r="A70" s="46" t="s">
        <v>92</v>
      </c>
      <c r="B70" s="23" t="s">
        <v>93</v>
      </c>
      <c r="C70" s="136">
        <v>0</v>
      </c>
      <c r="D70" s="114">
        <v>500000</v>
      </c>
      <c r="E70" s="114">
        <v>500000</v>
      </c>
      <c r="F70" s="26">
        <f t="shared" si="14"/>
        <v>125000</v>
      </c>
      <c r="G70" s="26">
        <f t="shared" si="15"/>
        <v>250000</v>
      </c>
      <c r="H70" s="26">
        <f t="shared" si="16"/>
        <v>375000</v>
      </c>
      <c r="I70" s="114">
        <v>500000</v>
      </c>
      <c r="J70" s="6"/>
    </row>
    <row r="71" spans="1:10" ht="15.75">
      <c r="A71" s="24" t="s">
        <v>274</v>
      </c>
      <c r="B71" s="23" t="s">
        <v>95</v>
      </c>
      <c r="C71" s="136">
        <v>809927</v>
      </c>
      <c r="D71" s="114">
        <v>1000000</v>
      </c>
      <c r="E71" s="114">
        <v>1000000</v>
      </c>
      <c r="F71" s="26">
        <f t="shared" si="14"/>
        <v>875000</v>
      </c>
      <c r="G71" s="26">
        <f t="shared" si="15"/>
        <v>1750000</v>
      </c>
      <c r="H71" s="26">
        <f t="shared" si="16"/>
        <v>2625000</v>
      </c>
      <c r="I71" s="114">
        <v>3500000</v>
      </c>
      <c r="J71" s="6">
        <v>7</v>
      </c>
    </row>
    <row r="72" spans="1:10" ht="15.75">
      <c r="A72" s="24" t="s">
        <v>96</v>
      </c>
      <c r="B72" s="23" t="s">
        <v>97</v>
      </c>
      <c r="C72" s="136">
        <v>0</v>
      </c>
      <c r="D72" s="114">
        <v>150000</v>
      </c>
      <c r="E72" s="114">
        <v>150000</v>
      </c>
      <c r="F72" s="26">
        <f t="shared" si="14"/>
        <v>37500</v>
      </c>
      <c r="G72" s="26">
        <f t="shared" si="15"/>
        <v>75000</v>
      </c>
      <c r="H72" s="26">
        <f t="shared" si="16"/>
        <v>112500</v>
      </c>
      <c r="I72" s="114">
        <v>150000</v>
      </c>
      <c r="J72" s="6"/>
    </row>
    <row r="73" spans="1:10" ht="18">
      <c r="A73" s="24" t="s">
        <v>191</v>
      </c>
      <c r="B73" s="23" t="s">
        <v>99</v>
      </c>
      <c r="C73" s="150">
        <v>240618737</v>
      </c>
      <c r="D73" s="115">
        <v>190000000</v>
      </c>
      <c r="E73" s="115">
        <v>240000000</v>
      </c>
      <c r="F73" s="31">
        <f t="shared" si="14"/>
        <v>65000000</v>
      </c>
      <c r="G73" s="31">
        <f t="shared" si="15"/>
        <v>130000000</v>
      </c>
      <c r="H73" s="31">
        <f t="shared" si="16"/>
        <v>195000000</v>
      </c>
      <c r="I73" s="115">
        <v>260000000</v>
      </c>
      <c r="J73" s="6"/>
    </row>
    <row r="74" spans="1:10" ht="18">
      <c r="A74" s="17" t="s">
        <v>45</v>
      </c>
      <c r="B74" s="18"/>
      <c r="C74" s="151">
        <f>SUM(C68:C73)</f>
        <v>249376450</v>
      </c>
      <c r="D74" s="33">
        <f aca="true" t="shared" si="17" ref="D74:I74">SUM(D68:D73)</f>
        <v>198650000</v>
      </c>
      <c r="E74" s="112">
        <f>SUM(E68:E73)</f>
        <v>249650000</v>
      </c>
      <c r="F74" s="33">
        <f t="shared" si="17"/>
        <v>68287500</v>
      </c>
      <c r="G74" s="33">
        <f t="shared" si="17"/>
        <v>136575000</v>
      </c>
      <c r="H74" s="33">
        <f t="shared" si="17"/>
        <v>204862500</v>
      </c>
      <c r="I74" s="33">
        <f t="shared" si="17"/>
        <v>273150000</v>
      </c>
      <c r="J74" s="6"/>
    </row>
    <row r="75" spans="1:10" ht="15.75">
      <c r="A75" s="1" t="s">
        <v>192</v>
      </c>
      <c r="B75" s="23"/>
      <c r="C75" s="152"/>
      <c r="D75" s="41"/>
      <c r="E75" s="41"/>
      <c r="F75" s="26"/>
      <c r="G75" s="26"/>
      <c r="H75" s="26"/>
      <c r="I75" s="41"/>
      <c r="J75" s="6"/>
    </row>
    <row r="76" spans="1:10" ht="15.75">
      <c r="A76" s="24" t="s">
        <v>101</v>
      </c>
      <c r="B76" s="23" t="s">
        <v>102</v>
      </c>
      <c r="C76" s="159">
        <v>176980</v>
      </c>
      <c r="D76" s="114">
        <v>200000</v>
      </c>
      <c r="E76" s="114">
        <v>200000</v>
      </c>
      <c r="F76" s="26">
        <f>0.25*I76</f>
        <v>50000</v>
      </c>
      <c r="G76" s="26">
        <f>F76*2</f>
        <v>100000</v>
      </c>
      <c r="H76" s="26">
        <f>F76*3</f>
        <v>150000</v>
      </c>
      <c r="I76" s="114">
        <v>200000</v>
      </c>
      <c r="J76" s="6"/>
    </row>
    <row r="77" spans="1:10" ht="15.75">
      <c r="A77" s="24" t="s">
        <v>103</v>
      </c>
      <c r="B77" s="23" t="s">
        <v>104</v>
      </c>
      <c r="C77" s="136">
        <v>327099</v>
      </c>
      <c r="D77" s="114">
        <v>800000</v>
      </c>
      <c r="E77" s="114">
        <v>900000</v>
      </c>
      <c r="F77" s="26">
        <f aca="true" t="shared" si="18" ref="F77:F86">0.25*I77</f>
        <v>225000</v>
      </c>
      <c r="G77" s="26">
        <f aca="true" t="shared" si="19" ref="G77:G84">F77*2</f>
        <v>450000</v>
      </c>
      <c r="H77" s="26">
        <f aca="true" t="shared" si="20" ref="H77:H84">F77*3</f>
        <v>675000</v>
      </c>
      <c r="I77" s="114">
        <v>900000</v>
      </c>
      <c r="J77" s="6"/>
    </row>
    <row r="78" spans="1:10" ht="15.75">
      <c r="A78" s="24" t="s">
        <v>105</v>
      </c>
      <c r="B78" s="23" t="s">
        <v>106</v>
      </c>
      <c r="C78" s="136">
        <v>347073</v>
      </c>
      <c r="D78" s="114">
        <v>350000</v>
      </c>
      <c r="E78" s="114">
        <v>400000</v>
      </c>
      <c r="F78" s="26">
        <f t="shared" si="18"/>
        <v>100000</v>
      </c>
      <c r="G78" s="26">
        <f t="shared" si="19"/>
        <v>200000</v>
      </c>
      <c r="H78" s="26">
        <f t="shared" si="20"/>
        <v>300000</v>
      </c>
      <c r="I78" s="114">
        <v>400000</v>
      </c>
      <c r="J78" s="6"/>
    </row>
    <row r="79" spans="1:10" ht="15.75">
      <c r="A79" s="24" t="s">
        <v>107</v>
      </c>
      <c r="B79" s="23" t="s">
        <v>108</v>
      </c>
      <c r="C79" s="142">
        <v>949878</v>
      </c>
      <c r="D79" s="114">
        <v>700000</v>
      </c>
      <c r="E79" s="114">
        <v>1000000</v>
      </c>
      <c r="F79" s="26">
        <f t="shared" si="18"/>
        <v>300000</v>
      </c>
      <c r="G79" s="26">
        <f t="shared" si="19"/>
        <v>600000</v>
      </c>
      <c r="H79" s="26">
        <f t="shared" si="20"/>
        <v>900000</v>
      </c>
      <c r="I79" s="114">
        <v>1200000</v>
      </c>
      <c r="J79" s="6">
        <v>8</v>
      </c>
    </row>
    <row r="80" spans="1:10" ht="15.75">
      <c r="A80" s="24" t="s">
        <v>109</v>
      </c>
      <c r="B80" s="23" t="s">
        <v>110</v>
      </c>
      <c r="C80" s="136">
        <v>0</v>
      </c>
      <c r="D80" s="114">
        <v>700000</v>
      </c>
      <c r="E80" s="114">
        <v>700000</v>
      </c>
      <c r="F80" s="26">
        <f t="shared" si="18"/>
        <v>175000</v>
      </c>
      <c r="G80" s="26">
        <f t="shared" si="19"/>
        <v>350000</v>
      </c>
      <c r="H80" s="26">
        <f t="shared" si="20"/>
        <v>525000</v>
      </c>
      <c r="I80" s="114">
        <v>700000</v>
      </c>
      <c r="J80" s="6"/>
    </row>
    <row r="81" spans="1:10" ht="15.75">
      <c r="A81" s="24" t="s">
        <v>111</v>
      </c>
      <c r="B81" s="23" t="s">
        <v>112</v>
      </c>
      <c r="C81" s="136">
        <v>0</v>
      </c>
      <c r="D81" s="114">
        <v>60000</v>
      </c>
      <c r="E81" s="114">
        <v>60000</v>
      </c>
      <c r="F81" s="26">
        <f t="shared" si="18"/>
        <v>15000</v>
      </c>
      <c r="G81" s="26">
        <f t="shared" si="19"/>
        <v>30000</v>
      </c>
      <c r="H81" s="26">
        <f t="shared" si="20"/>
        <v>45000</v>
      </c>
      <c r="I81" s="114">
        <v>60000</v>
      </c>
      <c r="J81" s="6"/>
    </row>
    <row r="82" spans="1:10" ht="15.75">
      <c r="A82" s="24" t="s">
        <v>193</v>
      </c>
      <c r="B82" s="23" t="s">
        <v>194</v>
      </c>
      <c r="C82" s="136">
        <v>115000</v>
      </c>
      <c r="D82" s="114">
        <v>150000</v>
      </c>
      <c r="E82" s="114">
        <v>200000</v>
      </c>
      <c r="F82" s="26">
        <f>0.25*I82</f>
        <v>50000</v>
      </c>
      <c r="G82" s="26">
        <f>F82*2</f>
        <v>100000</v>
      </c>
      <c r="H82" s="26">
        <f>F82*3</f>
        <v>150000</v>
      </c>
      <c r="I82" s="114">
        <v>200000</v>
      </c>
      <c r="J82" s="6"/>
    </row>
    <row r="83" spans="1:10" s="140" customFormat="1" ht="15.75">
      <c r="A83" s="134" t="s">
        <v>256</v>
      </c>
      <c r="B83" s="135" t="s">
        <v>195</v>
      </c>
      <c r="C83" s="136">
        <v>258387</v>
      </c>
      <c r="D83" s="142">
        <v>300000</v>
      </c>
      <c r="E83" s="142">
        <v>400000</v>
      </c>
      <c r="F83" s="138">
        <f>0.25*I83</f>
        <v>375000</v>
      </c>
      <c r="G83" s="138">
        <f>F83*2</f>
        <v>750000</v>
      </c>
      <c r="H83" s="138">
        <f>F83*3</f>
        <v>1125000</v>
      </c>
      <c r="I83" s="142">
        <v>1500000</v>
      </c>
      <c r="J83" s="6">
        <v>9</v>
      </c>
    </row>
    <row r="84" spans="1:10" ht="15.75">
      <c r="A84" s="24" t="s">
        <v>113</v>
      </c>
      <c r="B84" s="23" t="s">
        <v>42</v>
      </c>
      <c r="C84" s="136">
        <v>41412</v>
      </c>
      <c r="D84" s="114">
        <v>50000</v>
      </c>
      <c r="E84" s="114">
        <v>50000</v>
      </c>
      <c r="F84" s="26">
        <f t="shared" si="18"/>
        <v>12500</v>
      </c>
      <c r="G84" s="26">
        <f t="shared" si="19"/>
        <v>25000</v>
      </c>
      <c r="H84" s="26">
        <f t="shared" si="20"/>
        <v>37500</v>
      </c>
      <c r="I84" s="114">
        <v>50000</v>
      </c>
      <c r="J84" s="6"/>
    </row>
    <row r="85" spans="1:9" ht="15.75">
      <c r="A85" s="24" t="s">
        <v>114</v>
      </c>
      <c r="B85" s="23" t="s">
        <v>28</v>
      </c>
      <c r="C85" s="136">
        <v>891421</v>
      </c>
      <c r="D85" s="114">
        <v>3000000</v>
      </c>
      <c r="E85" s="114">
        <v>5000000</v>
      </c>
      <c r="F85" s="26">
        <f t="shared" si="18"/>
        <v>1250000</v>
      </c>
      <c r="G85" s="26">
        <f>F85*2</f>
        <v>2500000</v>
      </c>
      <c r="H85" s="26">
        <f>F85*3</f>
        <v>3750000</v>
      </c>
      <c r="I85" s="114">
        <v>5000000</v>
      </c>
    </row>
    <row r="86" spans="1:10" ht="18.75" thickBot="1">
      <c r="A86" s="24" t="s">
        <v>115</v>
      </c>
      <c r="B86" s="48"/>
      <c r="C86" s="150">
        <v>0</v>
      </c>
      <c r="D86" s="115">
        <v>5800000</v>
      </c>
      <c r="E86" s="115">
        <v>800000</v>
      </c>
      <c r="F86" s="143">
        <f t="shared" si="18"/>
        <v>200000</v>
      </c>
      <c r="G86" s="26">
        <f>F86*2</f>
        <v>400000</v>
      </c>
      <c r="H86" s="26">
        <f>F86*3</f>
        <v>600000</v>
      </c>
      <c r="I86" s="115">
        <f>D145</f>
        <v>800000</v>
      </c>
      <c r="J86" s="6"/>
    </row>
    <row r="87" spans="1:10" ht="18.75" thickBot="1">
      <c r="A87" s="50" t="s">
        <v>45</v>
      </c>
      <c r="B87" s="18"/>
      <c r="C87" s="151">
        <f>SUM(C76:C86)</f>
        <v>3107250</v>
      </c>
      <c r="D87" s="33">
        <f>SUM(D76:D86)</f>
        <v>12110000</v>
      </c>
      <c r="E87" s="112">
        <f>SUM(E76:E86)</f>
        <v>9710000</v>
      </c>
      <c r="F87" s="143">
        <f>0.25*I87</f>
        <v>2752500</v>
      </c>
      <c r="G87" s="33">
        <f>SUM(G76:G85)</f>
        <v>5105000</v>
      </c>
      <c r="H87" s="33">
        <f>SUM(H76:H85)</f>
        <v>7657500</v>
      </c>
      <c r="I87" s="33">
        <f>SUM(I76:I86)</f>
        <v>11010000</v>
      </c>
      <c r="J87" s="6"/>
    </row>
    <row r="88" spans="1:10" ht="18.75" thickBot="1">
      <c r="A88" s="50" t="s">
        <v>116</v>
      </c>
      <c r="B88" s="18"/>
      <c r="C88" s="151">
        <f>C28+C35+C43+C48+C58+C65+C74+C87</f>
        <v>291916243</v>
      </c>
      <c r="D88" s="33">
        <f>D28+D35+D43+D48+D58+D65+D74+D87</f>
        <v>263860000</v>
      </c>
      <c r="E88" s="33">
        <f>E87+E74+E65+E58+E48+E43+E35+E28</f>
        <v>326160000</v>
      </c>
      <c r="F88" s="144">
        <f>0.25*I88</f>
        <v>89352500</v>
      </c>
      <c r="G88" s="33">
        <f>G28+G35+G43+G48+G58+G65+G74+G87</f>
        <v>178055000</v>
      </c>
      <c r="H88" s="33">
        <f>H28+H35+H43+H48+H58+H65+H74+H87</f>
        <v>259007500</v>
      </c>
      <c r="I88" s="33">
        <f>I28+I35+I43+I48+I58+I65+I74+I87</f>
        <v>357410000</v>
      </c>
      <c r="J88" s="6"/>
    </row>
    <row r="89" spans="1:10" ht="18.75" thickBot="1">
      <c r="A89" s="50" t="s">
        <v>117</v>
      </c>
      <c r="B89" s="18"/>
      <c r="C89" s="151">
        <f>C12-C88</f>
        <v>61969182</v>
      </c>
      <c r="D89" s="33">
        <f>D12-D88</f>
        <v>34540000</v>
      </c>
      <c r="E89" s="33">
        <f>E12-E88</f>
        <v>20240000</v>
      </c>
      <c r="F89" s="143">
        <f>0.25*I89</f>
        <v>247500</v>
      </c>
      <c r="G89" s="33">
        <f>G12-G88</f>
        <v>1145000</v>
      </c>
      <c r="H89" s="33">
        <f>H12-H88</f>
        <v>9792500</v>
      </c>
      <c r="I89" s="33">
        <f>I12-I88</f>
        <v>990000</v>
      </c>
      <c r="J89" s="6"/>
    </row>
    <row r="90" spans="1:10" ht="18">
      <c r="A90" s="17"/>
      <c r="B90" s="18"/>
      <c r="C90" s="151"/>
      <c r="D90" s="33"/>
      <c r="E90" s="33"/>
      <c r="F90" s="33"/>
      <c r="G90" s="33"/>
      <c r="H90" s="33"/>
      <c r="I90" s="33"/>
      <c r="J90" s="6"/>
    </row>
    <row r="91" spans="1:10" ht="47.25">
      <c r="A91" s="8" t="s">
        <v>2</v>
      </c>
      <c r="B91" s="9" t="s">
        <v>3</v>
      </c>
      <c r="C91" s="147" t="str">
        <f>C59</f>
        <v>2022 ACTUAL</v>
      </c>
      <c r="D91" s="13" t="str">
        <f aca="true" t="shared" si="21" ref="D91:I91">D59</f>
        <v>2022  BUDGET 12MONTHS</v>
      </c>
      <c r="E91" s="13" t="str">
        <f t="shared" si="21"/>
        <v>2023 BUDGETED 12MONTHS</v>
      </c>
      <c r="F91" s="13" t="str">
        <f t="shared" si="21"/>
        <v>2024 BUDGETED 3MONTHS</v>
      </c>
      <c r="G91" s="13" t="str">
        <f t="shared" si="21"/>
        <v>2024 BUDGETED 6MONTHS</v>
      </c>
      <c r="H91" s="13" t="str">
        <f t="shared" si="21"/>
        <v>2024 BUDGETED 9MONTHS</v>
      </c>
      <c r="I91" s="13" t="str">
        <f t="shared" si="21"/>
        <v>2024 BUDGETED 12MONTHS</v>
      </c>
      <c r="J91" s="16"/>
    </row>
    <row r="92" spans="1:10" ht="15.75">
      <c r="A92" s="24"/>
      <c r="B92" s="23"/>
      <c r="C92" s="148" t="s">
        <v>5</v>
      </c>
      <c r="D92" s="20" t="s">
        <v>5</v>
      </c>
      <c r="E92" s="20" t="s">
        <v>5</v>
      </c>
      <c r="F92" s="19" t="s">
        <v>5</v>
      </c>
      <c r="G92" s="19" t="s">
        <v>5</v>
      </c>
      <c r="H92" s="19" t="s">
        <v>5</v>
      </c>
      <c r="I92" s="20" t="s">
        <v>5</v>
      </c>
      <c r="J92" s="6"/>
    </row>
    <row r="93" spans="1:10" ht="15.75">
      <c r="A93" s="40" t="s">
        <v>118</v>
      </c>
      <c r="B93" s="23"/>
      <c r="C93" s="160"/>
      <c r="D93" s="41"/>
      <c r="E93" s="41"/>
      <c r="F93" s="24"/>
      <c r="G93" s="24"/>
      <c r="H93" s="24"/>
      <c r="I93" s="41"/>
      <c r="J93" s="6"/>
    </row>
    <row r="94" spans="1:10" ht="15.75">
      <c r="A94" s="24" t="s">
        <v>119</v>
      </c>
      <c r="B94" s="24"/>
      <c r="C94" s="161">
        <v>133212523</v>
      </c>
      <c r="D94" s="53">
        <f>C109</f>
        <v>152914852</v>
      </c>
      <c r="E94" s="53">
        <f>D109</f>
        <v>151886852</v>
      </c>
      <c r="F94" s="36"/>
      <c r="G94" s="36"/>
      <c r="H94" s="36"/>
      <c r="I94" s="53">
        <f>E109</f>
        <v>145878852</v>
      </c>
      <c r="J94" s="6"/>
    </row>
    <row r="95" spans="1:10" ht="15.75">
      <c r="A95" s="22" t="s">
        <v>120</v>
      </c>
      <c r="B95" s="24"/>
      <c r="C95" s="161"/>
      <c r="D95" s="53"/>
      <c r="E95" s="53"/>
      <c r="F95" s="36"/>
      <c r="G95" s="36"/>
      <c r="H95" s="36"/>
      <c r="I95" s="53"/>
      <c r="J95" s="6"/>
    </row>
    <row r="96" spans="1:10" ht="18">
      <c r="A96" s="24" t="s">
        <v>121</v>
      </c>
      <c r="B96" s="24"/>
      <c r="C96" s="162">
        <v>0</v>
      </c>
      <c r="D96" s="55">
        <v>0</v>
      </c>
      <c r="E96" s="55">
        <v>0</v>
      </c>
      <c r="F96" s="42"/>
      <c r="G96" s="42"/>
      <c r="H96" s="42"/>
      <c r="I96" s="55">
        <v>0</v>
      </c>
      <c r="J96" s="6"/>
    </row>
    <row r="97" spans="1:10" ht="15.75">
      <c r="A97" s="24" t="s">
        <v>122</v>
      </c>
      <c r="B97" s="24"/>
      <c r="C97" s="161">
        <f>SUM(C94:C96)</f>
        <v>133212523</v>
      </c>
      <c r="D97" s="52">
        <f>SUM(D94:D96)</f>
        <v>152914852</v>
      </c>
      <c r="E97" s="52">
        <f>SUM(E94:E96)</f>
        <v>151886852</v>
      </c>
      <c r="F97" s="56"/>
      <c r="G97" s="56"/>
      <c r="H97" s="56"/>
      <c r="I97" s="52">
        <f>SUM(I94:I96)</f>
        <v>145878852</v>
      </c>
      <c r="J97" s="6"/>
    </row>
    <row r="98" spans="1:10" ht="15.75">
      <c r="A98" s="17"/>
      <c r="B98" s="24"/>
      <c r="C98" s="163"/>
      <c r="D98" s="41"/>
      <c r="E98" s="41"/>
      <c r="F98" s="36"/>
      <c r="G98" s="36"/>
      <c r="H98" s="36"/>
      <c r="I98" s="41"/>
      <c r="J98" s="6"/>
    </row>
    <row r="99" spans="1:10" ht="15.75">
      <c r="A99" s="50" t="s">
        <v>123</v>
      </c>
      <c r="B99" s="58"/>
      <c r="C99" s="164">
        <v>46202573</v>
      </c>
      <c r="D99" s="60">
        <v>5590000</v>
      </c>
      <c r="E99" s="60">
        <v>20240000</v>
      </c>
      <c r="F99" s="61"/>
      <c r="G99" s="61"/>
      <c r="H99" s="61"/>
      <c r="I99" s="60">
        <f>I89</f>
        <v>990000</v>
      </c>
      <c r="J99" s="6"/>
    </row>
    <row r="100" spans="1:10" ht="15.75">
      <c r="A100" s="1" t="s">
        <v>120</v>
      </c>
      <c r="B100" s="24"/>
      <c r="C100" s="165"/>
      <c r="D100" s="25"/>
      <c r="E100" s="25"/>
      <c r="F100" s="36"/>
      <c r="G100" s="36"/>
      <c r="H100" s="36"/>
      <c r="I100" s="25"/>
      <c r="J100" s="6"/>
    </row>
    <row r="101" spans="1:10" ht="15.75">
      <c r="A101" s="24" t="s">
        <v>124</v>
      </c>
      <c r="B101" s="24"/>
      <c r="C101" s="149">
        <v>-12363040</v>
      </c>
      <c r="D101" s="25">
        <f>-(0.2*D99)</f>
        <v>-1118000</v>
      </c>
      <c r="E101" s="25">
        <f>-(0.2*E99)</f>
        <v>-4048000</v>
      </c>
      <c r="F101" s="28"/>
      <c r="G101" s="28"/>
      <c r="H101" s="28"/>
      <c r="I101" s="25">
        <f>0.2*I89*-1</f>
        <v>-198000</v>
      </c>
      <c r="J101" s="6"/>
    </row>
    <row r="102" spans="1:10" ht="15.75">
      <c r="A102" s="24" t="s">
        <v>125</v>
      </c>
      <c r="B102" s="28"/>
      <c r="C102" s="149">
        <v>-1386027</v>
      </c>
      <c r="D102" s="25">
        <v>-1500000</v>
      </c>
      <c r="E102" s="25">
        <v>-2000000</v>
      </c>
      <c r="F102" s="28"/>
      <c r="G102" s="28"/>
      <c r="H102" s="28"/>
      <c r="I102" s="25">
        <f>E47*-1</f>
        <v>-3000000</v>
      </c>
      <c r="J102" s="6"/>
    </row>
    <row r="103" spans="1:10" ht="15.75">
      <c r="A103" s="24" t="s">
        <v>126</v>
      </c>
      <c r="B103" s="24"/>
      <c r="C103" s="149">
        <v>-1500000</v>
      </c>
      <c r="D103" s="25">
        <v>-1500000</v>
      </c>
      <c r="E103" s="25">
        <v>-1500000</v>
      </c>
      <c r="F103" s="28"/>
      <c r="G103" s="28"/>
      <c r="H103" s="28"/>
      <c r="I103" s="25">
        <v>-1500000</v>
      </c>
      <c r="J103" s="6"/>
    </row>
    <row r="104" spans="1:10" ht="18">
      <c r="A104" s="24" t="s">
        <v>127</v>
      </c>
      <c r="B104" s="24"/>
      <c r="C104" s="149">
        <v>-500000</v>
      </c>
      <c r="D104" s="25">
        <v>-500000</v>
      </c>
      <c r="E104" s="25">
        <v>-700000</v>
      </c>
      <c r="F104" s="29"/>
      <c r="G104" s="29"/>
      <c r="H104" s="29"/>
      <c r="I104" s="25">
        <v>-1000000</v>
      </c>
      <c r="J104" s="6"/>
    </row>
    <row r="105" spans="1:10" ht="18">
      <c r="A105" s="24" t="s">
        <v>207</v>
      </c>
      <c r="B105" s="24"/>
      <c r="C105" s="149">
        <v>4680340</v>
      </c>
      <c r="D105" s="25">
        <v>0</v>
      </c>
      <c r="E105" s="25">
        <v>-5000000</v>
      </c>
      <c r="F105" s="29"/>
      <c r="G105" s="29"/>
      <c r="H105" s="29"/>
      <c r="I105" s="25">
        <v>-5000000</v>
      </c>
      <c r="J105" s="6"/>
    </row>
    <row r="106" spans="1:10" ht="15.75">
      <c r="A106" s="24" t="s">
        <v>128</v>
      </c>
      <c r="B106" s="24"/>
      <c r="C106" s="166">
        <v>-15431517</v>
      </c>
      <c r="D106" s="64">
        <v>-2000000</v>
      </c>
      <c r="E106" s="64">
        <v>-13000000</v>
      </c>
      <c r="F106" s="28"/>
      <c r="G106" s="28"/>
      <c r="H106" s="28"/>
      <c r="I106" s="25">
        <v>0</v>
      </c>
      <c r="J106" s="6"/>
    </row>
    <row r="107" spans="1:10" ht="18">
      <c r="A107" s="21"/>
      <c r="B107" s="24"/>
      <c r="C107" s="167">
        <f>SUM(C101:C106)</f>
        <v>-26500244</v>
      </c>
      <c r="D107" s="65">
        <f>SUM(D101:D106)</f>
        <v>-6618000</v>
      </c>
      <c r="E107" s="65">
        <f>SUM(E101:E106)</f>
        <v>-26248000</v>
      </c>
      <c r="F107" s="66"/>
      <c r="G107" s="66"/>
      <c r="H107" s="66"/>
      <c r="I107" s="67">
        <f>SUM(I101:I106)</f>
        <v>-10698000</v>
      </c>
      <c r="J107" s="68"/>
    </row>
    <row r="108" spans="1:10" ht="18">
      <c r="A108" s="3" t="s">
        <v>129</v>
      </c>
      <c r="B108" s="24"/>
      <c r="C108" s="168">
        <f>C99+C101+C102+C103+C104+C105+C106</f>
        <v>19702329</v>
      </c>
      <c r="D108" s="69">
        <f>D99+D107</f>
        <v>-1028000</v>
      </c>
      <c r="E108" s="69">
        <f>E99+E107</f>
        <v>-6008000</v>
      </c>
      <c r="F108" s="70"/>
      <c r="G108" s="70"/>
      <c r="H108" s="70"/>
      <c r="I108" s="69">
        <f>I99+I107</f>
        <v>-9708000</v>
      </c>
      <c r="J108" s="71"/>
    </row>
    <row r="109" spans="1:10" ht="16.5" thickBot="1">
      <c r="A109" s="3" t="s">
        <v>130</v>
      </c>
      <c r="B109" s="58"/>
      <c r="C109" s="169">
        <f>C97+C108</f>
        <v>152914852</v>
      </c>
      <c r="D109" s="72">
        <f>D97+D108</f>
        <v>151886852</v>
      </c>
      <c r="E109" s="72">
        <f>E97+E108</f>
        <v>145878852</v>
      </c>
      <c r="F109" s="73"/>
      <c r="G109" s="73"/>
      <c r="H109" s="73"/>
      <c r="I109" s="72">
        <f>I97+I108</f>
        <v>136170852</v>
      </c>
      <c r="J109" s="71"/>
    </row>
    <row r="110" spans="1:10" ht="16.5" thickTop="1">
      <c r="A110" s="3"/>
      <c r="B110" s="58"/>
      <c r="C110" s="164"/>
      <c r="D110" s="59"/>
      <c r="E110" s="59"/>
      <c r="F110" s="73"/>
      <c r="G110" s="73"/>
      <c r="H110" s="73"/>
      <c r="I110" s="59"/>
      <c r="J110" s="71"/>
    </row>
    <row r="111" spans="1:10" ht="15.75">
      <c r="A111" s="1" t="s">
        <v>255</v>
      </c>
      <c r="B111" s="58"/>
      <c r="C111" s="170"/>
      <c r="D111" s="73"/>
      <c r="E111" s="73"/>
      <c r="F111" s="73"/>
      <c r="G111" s="73"/>
      <c r="H111" s="73"/>
      <c r="I111" s="73"/>
      <c r="J111" s="71"/>
    </row>
    <row r="112" spans="1:10" ht="15.75">
      <c r="A112" s="1" t="s">
        <v>258</v>
      </c>
      <c r="B112" s="50"/>
      <c r="C112" s="171"/>
      <c r="D112" s="75"/>
      <c r="E112" s="75"/>
      <c r="F112" s="50"/>
      <c r="G112" s="50"/>
      <c r="H112" s="50"/>
      <c r="I112" s="75"/>
      <c r="J112" s="32"/>
    </row>
    <row r="113" spans="1:10" ht="15.75">
      <c r="A113" s="24" t="s">
        <v>260</v>
      </c>
      <c r="B113" s="50"/>
      <c r="C113" s="171"/>
      <c r="D113" s="75"/>
      <c r="E113" s="75"/>
      <c r="F113" s="50"/>
      <c r="G113" s="50"/>
      <c r="H113" s="50"/>
      <c r="I113" s="75"/>
      <c r="J113" s="32"/>
    </row>
    <row r="114" spans="1:10" ht="15.75">
      <c r="A114" s="1" t="s">
        <v>261</v>
      </c>
      <c r="B114" s="3"/>
      <c r="C114" s="172"/>
      <c r="D114" s="78"/>
      <c r="E114" s="78"/>
      <c r="F114" s="5"/>
      <c r="G114" s="3"/>
      <c r="H114" s="3"/>
      <c r="I114" s="78"/>
      <c r="J114" s="32"/>
    </row>
    <row r="115" spans="1:10" ht="15.75">
      <c r="A115" s="43" t="s">
        <v>268</v>
      </c>
      <c r="B115" s="24"/>
      <c r="C115" s="163"/>
      <c r="D115" s="41"/>
      <c r="E115" s="41"/>
      <c r="F115" s="24"/>
      <c r="G115" s="24"/>
      <c r="H115" s="24"/>
      <c r="I115" s="41"/>
      <c r="J115" s="32"/>
    </row>
    <row r="116" spans="1:10" ht="15.75">
      <c r="A116" s="1" t="s">
        <v>262</v>
      </c>
      <c r="B116" s="24"/>
      <c r="C116" s="163"/>
      <c r="D116" s="41"/>
      <c r="E116" s="41"/>
      <c r="F116" s="24"/>
      <c r="G116" s="24"/>
      <c r="H116" s="24"/>
      <c r="I116" s="41"/>
      <c r="J116" s="32"/>
    </row>
    <row r="117" spans="1:10" ht="15.75">
      <c r="A117" s="43" t="s">
        <v>263</v>
      </c>
      <c r="B117" s="24"/>
      <c r="C117" s="163"/>
      <c r="D117" s="41"/>
      <c r="E117" s="41"/>
      <c r="F117" s="24"/>
      <c r="G117" s="24"/>
      <c r="H117" s="24"/>
      <c r="I117" s="41"/>
      <c r="J117" s="32"/>
    </row>
    <row r="118" spans="1:10" ht="15.75">
      <c r="A118" s="1" t="s">
        <v>264</v>
      </c>
      <c r="B118" s="24"/>
      <c r="C118" s="163"/>
      <c r="D118" s="41"/>
      <c r="E118" s="41"/>
      <c r="F118" s="24"/>
      <c r="G118" s="24"/>
      <c r="H118" s="24"/>
      <c r="I118" s="41"/>
      <c r="J118" s="32"/>
    </row>
    <row r="119" spans="1:10" ht="15.75">
      <c r="A119" s="43" t="s">
        <v>236</v>
      </c>
      <c r="B119" s="24"/>
      <c r="C119" s="163"/>
      <c r="D119" s="41"/>
      <c r="E119" s="41"/>
      <c r="F119" s="24"/>
      <c r="G119" s="24"/>
      <c r="H119" s="24"/>
      <c r="I119" s="41"/>
      <c r="J119" s="32"/>
    </row>
    <row r="120" spans="1:10" ht="15.75">
      <c r="A120" s="81" t="s">
        <v>265</v>
      </c>
      <c r="B120" s="3"/>
      <c r="C120" s="172"/>
      <c r="D120" s="78"/>
      <c r="E120" s="78"/>
      <c r="F120" s="3"/>
      <c r="G120" s="3"/>
      <c r="H120" s="3"/>
      <c r="I120" s="78"/>
      <c r="J120" s="32"/>
    </row>
    <row r="121" spans="1:10" ht="15.75">
      <c r="A121" s="43" t="s">
        <v>238</v>
      </c>
      <c r="B121" s="43"/>
      <c r="C121" s="173"/>
      <c r="D121" s="43"/>
      <c r="E121" s="43"/>
      <c r="F121" s="43"/>
      <c r="G121" s="43"/>
      <c r="H121" s="43"/>
      <c r="I121" s="43"/>
      <c r="J121" s="80"/>
    </row>
    <row r="122" spans="1:10" ht="15.75">
      <c r="A122" s="81" t="s">
        <v>270</v>
      </c>
      <c r="B122" s="43"/>
      <c r="C122" s="173"/>
      <c r="D122" s="43"/>
      <c r="E122" s="43"/>
      <c r="F122" s="43"/>
      <c r="G122" s="43"/>
      <c r="H122" s="43"/>
      <c r="I122" s="43"/>
      <c r="J122" s="80"/>
    </row>
    <row r="123" spans="1:10" ht="15.75">
      <c r="A123" s="43" t="s">
        <v>269</v>
      </c>
      <c r="B123" s="43"/>
      <c r="C123" s="173"/>
      <c r="D123" s="43"/>
      <c r="E123" s="43"/>
      <c r="F123" s="43"/>
      <c r="G123" s="43"/>
      <c r="H123" s="43"/>
      <c r="I123" s="43"/>
      <c r="J123" s="80"/>
    </row>
    <row r="124" spans="1:10" ht="15.75">
      <c r="A124" s="117" t="s">
        <v>275</v>
      </c>
      <c r="B124" s="81"/>
      <c r="C124" s="174"/>
      <c r="D124" s="81"/>
      <c r="E124" s="81"/>
      <c r="F124" s="81"/>
      <c r="G124" s="81"/>
      <c r="H124" s="81"/>
      <c r="I124" s="81"/>
      <c r="J124" s="82"/>
    </row>
    <row r="125" spans="1:10" ht="15.75">
      <c r="A125" s="83" t="s">
        <v>271</v>
      </c>
      <c r="B125" s="24"/>
      <c r="C125" s="134"/>
      <c r="D125" s="41"/>
      <c r="E125" s="41"/>
      <c r="F125" s="24"/>
      <c r="G125" s="24"/>
      <c r="H125" s="24"/>
      <c r="I125" s="41"/>
      <c r="J125" s="32"/>
    </row>
    <row r="126" spans="1:10" ht="15.75">
      <c r="A126" s="81" t="s">
        <v>272</v>
      </c>
      <c r="B126" s="24"/>
      <c r="C126" s="134"/>
      <c r="D126" s="41"/>
      <c r="E126" s="41"/>
      <c r="F126" s="24"/>
      <c r="G126" s="24"/>
      <c r="H126" s="24"/>
      <c r="I126" s="41"/>
      <c r="J126" s="32"/>
    </row>
    <row r="127" spans="1:10" ht="15.75">
      <c r="A127" s="83" t="s">
        <v>266</v>
      </c>
      <c r="B127" s="24"/>
      <c r="C127" s="134"/>
      <c r="D127" s="41"/>
      <c r="E127" s="41"/>
      <c r="F127" s="24"/>
      <c r="G127" s="24"/>
      <c r="H127" s="24"/>
      <c r="I127" s="41"/>
      <c r="J127" s="32"/>
    </row>
    <row r="128" spans="1:10" ht="15.75">
      <c r="A128" s="81" t="s">
        <v>273</v>
      </c>
      <c r="B128" s="24"/>
      <c r="C128" s="134"/>
      <c r="D128" s="41"/>
      <c r="E128" s="41"/>
      <c r="F128" s="24"/>
      <c r="G128" s="24"/>
      <c r="H128" s="24"/>
      <c r="I128" s="41"/>
      <c r="J128" s="32"/>
    </row>
    <row r="129" spans="1:10" ht="15.75">
      <c r="A129" s="83" t="s">
        <v>267</v>
      </c>
      <c r="B129" s="24"/>
      <c r="C129" s="134"/>
      <c r="D129" s="41"/>
      <c r="E129" s="41"/>
      <c r="F129" s="24"/>
      <c r="G129" s="24"/>
      <c r="H129" s="24"/>
      <c r="I129" s="41"/>
      <c r="J129" s="32"/>
    </row>
    <row r="130" spans="1:10" ht="15.75">
      <c r="A130" s="81"/>
      <c r="B130" s="24"/>
      <c r="C130" s="134"/>
      <c r="D130" s="41"/>
      <c r="E130" s="41"/>
      <c r="F130" s="24"/>
      <c r="G130" s="24"/>
      <c r="H130" s="24"/>
      <c r="I130" s="41"/>
      <c r="J130" s="32"/>
    </row>
    <row r="131" spans="1:10" ht="15.75">
      <c r="A131" s="83"/>
      <c r="B131" s="24"/>
      <c r="C131" s="134"/>
      <c r="D131" s="41"/>
      <c r="E131" s="41"/>
      <c r="F131" s="24"/>
      <c r="G131" s="24"/>
      <c r="H131" s="24"/>
      <c r="I131" s="41"/>
      <c r="J131" s="32"/>
    </row>
    <row r="132" spans="1:10" ht="15.75">
      <c r="A132" s="81"/>
      <c r="B132" s="24"/>
      <c r="C132" s="134"/>
      <c r="D132" s="41"/>
      <c r="E132" s="41"/>
      <c r="F132" s="24"/>
      <c r="G132" s="24"/>
      <c r="H132" s="24"/>
      <c r="I132" s="41"/>
      <c r="J132" s="32"/>
    </row>
    <row r="133" spans="1:10" ht="15.75">
      <c r="A133" s="83"/>
      <c r="B133" s="24"/>
      <c r="C133" s="134"/>
      <c r="D133" s="41"/>
      <c r="E133" s="41"/>
      <c r="F133" s="24"/>
      <c r="G133" s="24"/>
      <c r="H133" s="24"/>
      <c r="I133" s="41"/>
      <c r="J133" s="32"/>
    </row>
    <row r="134" spans="1:10" ht="15.75">
      <c r="A134" s="83"/>
      <c r="B134" s="24"/>
      <c r="C134" s="134"/>
      <c r="D134" s="41"/>
      <c r="E134" s="41"/>
      <c r="F134" s="24"/>
      <c r="G134" s="24"/>
      <c r="H134" s="24"/>
      <c r="I134" s="41"/>
      <c r="J134" s="32"/>
    </row>
    <row r="135" spans="1:10" ht="15.75">
      <c r="A135" s="83"/>
      <c r="B135" s="24"/>
      <c r="C135" s="134"/>
      <c r="D135" s="41"/>
      <c r="E135" s="41"/>
      <c r="F135" s="24"/>
      <c r="G135" s="24"/>
      <c r="H135" s="24"/>
      <c r="I135" s="41"/>
      <c r="J135" s="32"/>
    </row>
    <row r="136" spans="1:10" ht="15.75">
      <c r="A136" s="84"/>
      <c r="B136" s="24"/>
      <c r="C136" s="134"/>
      <c r="D136" s="41"/>
      <c r="E136" s="41"/>
      <c r="F136" s="24"/>
      <c r="G136" s="24"/>
      <c r="H136" s="24"/>
      <c r="I136" s="41"/>
      <c r="J136" s="32"/>
    </row>
    <row r="137" spans="1:10" ht="15.75">
      <c r="A137" s="87" t="s">
        <v>0</v>
      </c>
      <c r="B137" s="24"/>
      <c r="C137" s="134"/>
      <c r="D137" s="41"/>
      <c r="E137" s="41"/>
      <c r="F137" s="24"/>
      <c r="G137" s="24"/>
      <c r="H137" s="24"/>
      <c r="I137" s="41"/>
      <c r="J137" s="32"/>
    </row>
    <row r="138" spans="1:10" ht="16.5">
      <c r="A138" s="90" t="s">
        <v>257</v>
      </c>
      <c r="B138" s="48"/>
      <c r="C138" s="175"/>
      <c r="D138" s="86"/>
      <c r="E138" s="86"/>
      <c r="F138" s="48"/>
      <c r="G138" s="48"/>
      <c r="H138" s="24"/>
      <c r="I138" s="41"/>
      <c r="J138" s="32"/>
    </row>
    <row r="139" spans="1:10" ht="15.75">
      <c r="A139" s="87" t="s">
        <v>2</v>
      </c>
      <c r="B139" s="88"/>
      <c r="C139" s="176"/>
      <c r="D139" s="60"/>
      <c r="E139" s="60"/>
      <c r="F139" s="87" t="s">
        <v>1</v>
      </c>
      <c r="G139" s="58"/>
      <c r="H139" s="48"/>
      <c r="I139" s="41"/>
      <c r="J139" s="37"/>
    </row>
    <row r="140" spans="1:10" ht="15.75">
      <c r="A140" s="96"/>
      <c r="B140" s="91"/>
      <c r="C140" s="177"/>
      <c r="D140" s="92"/>
      <c r="E140" s="92"/>
      <c r="F140" s="87"/>
      <c r="G140" s="87"/>
      <c r="H140" s="62"/>
      <c r="I140" s="60"/>
      <c r="J140" s="6"/>
    </row>
    <row r="141" spans="1:10" ht="47.25">
      <c r="A141" s="101" t="s">
        <v>135</v>
      </c>
      <c r="B141" s="62"/>
      <c r="C141" s="178" t="s">
        <v>131</v>
      </c>
      <c r="D141" s="94" t="s">
        <v>132</v>
      </c>
      <c r="E141" s="62"/>
      <c r="F141" s="94" t="s">
        <v>133</v>
      </c>
      <c r="G141" s="95" t="s">
        <v>134</v>
      </c>
      <c r="H141" s="87"/>
      <c r="I141" s="92"/>
      <c r="J141" s="11"/>
    </row>
    <row r="142" spans="1:10" ht="15.75">
      <c r="A142" s="89"/>
      <c r="B142" s="84"/>
      <c r="C142" s="179"/>
      <c r="D142" s="98" t="s">
        <v>5</v>
      </c>
      <c r="E142" s="84"/>
      <c r="F142" s="98" t="s">
        <v>5</v>
      </c>
      <c r="G142" s="99" t="s">
        <v>5</v>
      </c>
      <c r="H142" s="62"/>
      <c r="I142" s="62"/>
      <c r="J142" s="80"/>
    </row>
    <row r="143" spans="1:10" ht="15.75">
      <c r="A143" s="96" t="s">
        <v>136</v>
      </c>
      <c r="B143" s="84"/>
      <c r="C143" s="179" t="s">
        <v>137</v>
      </c>
      <c r="D143" s="53">
        <v>300000</v>
      </c>
      <c r="E143" s="84"/>
      <c r="F143" s="53">
        <v>0</v>
      </c>
      <c r="G143" s="53">
        <v>0</v>
      </c>
      <c r="H143" s="84"/>
      <c r="I143" s="84"/>
      <c r="J143" s="80"/>
    </row>
    <row r="144" spans="1:10" ht="15.75">
      <c r="A144" s="96" t="s">
        <v>138</v>
      </c>
      <c r="B144" s="84"/>
      <c r="C144" s="179" t="s">
        <v>137</v>
      </c>
      <c r="D144" s="53">
        <v>500000</v>
      </c>
      <c r="E144" s="84"/>
      <c r="F144" s="53"/>
      <c r="G144" s="53"/>
      <c r="H144" s="84"/>
      <c r="I144" s="84"/>
      <c r="J144" s="80"/>
    </row>
    <row r="145" spans="1:10" ht="16.5" thickBot="1">
      <c r="A145" s="58" t="s">
        <v>139</v>
      </c>
      <c r="B145" s="100"/>
      <c r="C145" s="180"/>
      <c r="D145" s="104">
        <f>SUM(D143:D144)</f>
        <v>800000</v>
      </c>
      <c r="E145" s="62"/>
      <c r="F145" s="104">
        <f>SUM(F143:F143)</f>
        <v>0</v>
      </c>
      <c r="G145" s="104">
        <f>SUM(G143:G143)</f>
        <v>0</v>
      </c>
      <c r="H145" s="84"/>
      <c r="I145" s="84"/>
      <c r="J145" s="80"/>
    </row>
    <row r="146" spans="1:10" ht="16.5" thickTop="1">
      <c r="A146" s="24" t="s">
        <v>140</v>
      </c>
      <c r="B146" s="62"/>
      <c r="C146" s="181"/>
      <c r="D146" s="106"/>
      <c r="E146" s="106"/>
      <c r="F146" s="105"/>
      <c r="G146" s="105"/>
      <c r="H146" s="62"/>
      <c r="I146" s="62"/>
      <c r="J146" s="80"/>
    </row>
    <row r="147" spans="1:10" ht="15.75">
      <c r="A147" s="48"/>
      <c r="B147" s="24"/>
      <c r="C147" s="134"/>
      <c r="D147" s="41"/>
      <c r="E147" s="41"/>
      <c r="F147" s="24"/>
      <c r="G147" s="24"/>
      <c r="H147" s="105"/>
      <c r="I147" s="106"/>
      <c r="J147" s="3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5"/>
  <sheetViews>
    <sheetView zoomScale="110" zoomScaleNormal="110" zoomScalePageLayoutView="0" workbookViewId="0" topLeftCell="A54">
      <selection activeCell="D121" sqref="D121"/>
    </sheetView>
  </sheetViews>
  <sheetFormatPr defaultColWidth="9.140625" defaultRowHeight="15"/>
  <cols>
    <col min="1" max="1" width="30.7109375" style="0" customWidth="1"/>
    <col min="3" max="3" width="14.57421875" style="0" bestFit="1" customWidth="1"/>
    <col min="4" max="5" width="15.57421875" style="0" bestFit="1" customWidth="1"/>
    <col min="6" max="6" width="11.8515625" style="0" bestFit="1" customWidth="1"/>
    <col min="7" max="7" width="12.28125" style="0" bestFit="1" customWidth="1"/>
    <col min="8" max="8" width="12.8515625" style="0" bestFit="1" customWidth="1"/>
    <col min="9" max="9" width="15.57421875" style="0" bestFit="1" customWidth="1"/>
  </cols>
  <sheetData>
    <row r="1" spans="1:10" ht="15.75">
      <c r="A1" s="1" t="s">
        <v>0</v>
      </c>
      <c r="B1" s="2"/>
      <c r="C1" s="3"/>
      <c r="D1" s="4"/>
      <c r="E1" s="1" t="s">
        <v>1</v>
      </c>
      <c r="F1" s="3"/>
      <c r="G1" s="3"/>
      <c r="H1" s="5"/>
      <c r="I1" s="1"/>
      <c r="J1" s="6"/>
    </row>
    <row r="2" spans="1:10" ht="15.75">
      <c r="A2" s="8" t="s">
        <v>230</v>
      </c>
      <c r="B2" s="9"/>
      <c r="C2" s="1"/>
      <c r="D2" s="10"/>
      <c r="E2" s="10"/>
      <c r="F2" s="1"/>
      <c r="G2" s="1"/>
      <c r="H2" s="1"/>
      <c r="I2" s="10"/>
      <c r="J2" s="11"/>
    </row>
    <row r="3" spans="1:10" ht="47.25">
      <c r="A3" s="8" t="s">
        <v>2</v>
      </c>
      <c r="B3" s="9" t="s">
        <v>3</v>
      </c>
      <c r="C3" s="13" t="s">
        <v>225</v>
      </c>
      <c r="D3" s="14" t="s">
        <v>224</v>
      </c>
      <c r="E3" s="14" t="s">
        <v>214</v>
      </c>
      <c r="F3" s="15" t="s">
        <v>219</v>
      </c>
      <c r="G3" s="15" t="s">
        <v>220</v>
      </c>
      <c r="H3" s="15" t="s">
        <v>221</v>
      </c>
      <c r="I3" s="14" t="s">
        <v>222</v>
      </c>
      <c r="J3" s="16" t="s">
        <v>4</v>
      </c>
    </row>
    <row r="4" spans="1:10" ht="15.75">
      <c r="A4" s="17"/>
      <c r="B4" s="18"/>
      <c r="C4" s="19" t="s">
        <v>5</v>
      </c>
      <c r="D4" s="20" t="s">
        <v>5</v>
      </c>
      <c r="E4" s="20" t="s">
        <v>5</v>
      </c>
      <c r="F4" s="19" t="s">
        <v>5</v>
      </c>
      <c r="G4" s="19" t="s">
        <v>5</v>
      </c>
      <c r="H4" s="19" t="s">
        <v>5</v>
      </c>
      <c r="I4" s="20" t="s">
        <v>5</v>
      </c>
      <c r="J4" s="6"/>
    </row>
    <row r="5" spans="1:10" ht="15.75">
      <c r="A5" s="22" t="s">
        <v>6</v>
      </c>
      <c r="B5" s="23"/>
      <c r="C5" s="24"/>
      <c r="D5" s="25"/>
      <c r="E5" s="25"/>
      <c r="F5" s="24"/>
      <c r="G5" s="24"/>
      <c r="H5" s="24"/>
      <c r="I5" s="25"/>
      <c r="J5" s="6"/>
    </row>
    <row r="6" spans="1:10" ht="15.75">
      <c r="A6" s="24" t="s">
        <v>156</v>
      </c>
      <c r="B6" s="23" t="s">
        <v>7</v>
      </c>
      <c r="C6" s="25">
        <v>10056568</v>
      </c>
      <c r="D6" s="41">
        <v>4500000</v>
      </c>
      <c r="E6" s="41">
        <v>8000000</v>
      </c>
      <c r="F6" s="26">
        <f aca="true" t="shared" si="0" ref="F6:F11">I6/4</f>
        <v>3000000</v>
      </c>
      <c r="G6" s="26">
        <f aca="true" t="shared" si="1" ref="G6:G11">I6/2</f>
        <v>6000000</v>
      </c>
      <c r="H6" s="26">
        <f aca="true" t="shared" si="2" ref="H6:H11">F6*3</f>
        <v>9000000</v>
      </c>
      <c r="I6" s="41">
        <v>12000000</v>
      </c>
      <c r="J6" s="132"/>
    </row>
    <row r="7" spans="1:10" ht="15.75">
      <c r="A7" s="24" t="s">
        <v>8</v>
      </c>
      <c r="B7" s="23" t="s">
        <v>9</v>
      </c>
      <c r="C7" s="25">
        <v>146000</v>
      </c>
      <c r="D7" s="41">
        <v>50000</v>
      </c>
      <c r="E7" s="41">
        <v>50000</v>
      </c>
      <c r="F7" s="26">
        <f t="shared" si="0"/>
        <v>12500</v>
      </c>
      <c r="G7" s="26">
        <f t="shared" si="1"/>
        <v>25000</v>
      </c>
      <c r="H7" s="26">
        <f t="shared" si="2"/>
        <v>37500</v>
      </c>
      <c r="I7" s="41">
        <v>50000</v>
      </c>
      <c r="J7" s="6"/>
    </row>
    <row r="8" spans="1:10" ht="15.75">
      <c r="A8" s="24" t="s">
        <v>10</v>
      </c>
      <c r="B8" s="23" t="s">
        <v>11</v>
      </c>
      <c r="C8" s="28">
        <v>300651309</v>
      </c>
      <c r="D8" s="41">
        <v>250000000</v>
      </c>
      <c r="E8" s="41">
        <v>280000000</v>
      </c>
      <c r="F8" s="26">
        <f t="shared" si="0"/>
        <v>80000000</v>
      </c>
      <c r="G8" s="26">
        <f t="shared" si="1"/>
        <v>160000000</v>
      </c>
      <c r="H8" s="26">
        <f t="shared" si="2"/>
        <v>240000000</v>
      </c>
      <c r="I8" s="41">
        <v>320000000</v>
      </c>
      <c r="J8" s="37"/>
    </row>
    <row r="9" spans="1:10" ht="15.75">
      <c r="A9" s="24" t="s">
        <v>227</v>
      </c>
      <c r="B9" s="23" t="s">
        <v>13</v>
      </c>
      <c r="C9" s="28">
        <v>3999323</v>
      </c>
      <c r="D9" s="41">
        <v>50000</v>
      </c>
      <c r="E9" s="41">
        <v>50000</v>
      </c>
      <c r="F9" s="26">
        <f t="shared" si="0"/>
        <v>750000</v>
      </c>
      <c r="G9" s="26">
        <f t="shared" si="1"/>
        <v>1500000</v>
      </c>
      <c r="H9" s="26">
        <f t="shared" si="2"/>
        <v>2250000</v>
      </c>
      <c r="I9" s="41">
        <v>3000000</v>
      </c>
      <c r="J9" s="6"/>
    </row>
    <row r="10" spans="1:10" ht="15.75">
      <c r="A10" s="24" t="s">
        <v>14</v>
      </c>
      <c r="B10" s="23" t="s">
        <v>15</v>
      </c>
      <c r="C10" s="28">
        <v>12473005</v>
      </c>
      <c r="D10" s="41">
        <v>10000000</v>
      </c>
      <c r="E10" s="41">
        <v>10000000</v>
      </c>
      <c r="F10" s="26">
        <f t="shared" si="0"/>
        <v>2750000</v>
      </c>
      <c r="G10" s="26">
        <f t="shared" si="1"/>
        <v>5500000</v>
      </c>
      <c r="H10" s="26">
        <f t="shared" si="2"/>
        <v>8250000</v>
      </c>
      <c r="I10" s="41">
        <v>11000000</v>
      </c>
      <c r="J10" s="6"/>
    </row>
    <row r="11" spans="1:10" ht="18">
      <c r="A11" s="24" t="s">
        <v>16</v>
      </c>
      <c r="B11" s="23" t="s">
        <v>17</v>
      </c>
      <c r="C11" s="29">
        <v>134216</v>
      </c>
      <c r="D11" s="110">
        <v>300000</v>
      </c>
      <c r="E11" s="110">
        <v>300000</v>
      </c>
      <c r="F11" s="26">
        <f t="shared" si="0"/>
        <v>87500</v>
      </c>
      <c r="G11" s="26">
        <f t="shared" si="1"/>
        <v>175000</v>
      </c>
      <c r="H11" s="26">
        <f t="shared" si="2"/>
        <v>262500</v>
      </c>
      <c r="I11" s="110">
        <v>350000</v>
      </c>
      <c r="J11" s="32"/>
    </row>
    <row r="12" spans="1:10" ht="18">
      <c r="A12" s="17" t="s">
        <v>18</v>
      </c>
      <c r="B12" s="18"/>
      <c r="C12" s="33">
        <f aca="true" t="shared" si="3" ref="C12:H12">SUM(C6:C11)</f>
        <v>327460421</v>
      </c>
      <c r="D12" s="34">
        <f t="shared" si="3"/>
        <v>264900000</v>
      </c>
      <c r="E12" s="34">
        <f t="shared" si="3"/>
        <v>298400000</v>
      </c>
      <c r="F12" s="47">
        <f t="shared" si="3"/>
        <v>86600000</v>
      </c>
      <c r="G12" s="26">
        <f t="shared" si="3"/>
        <v>173200000</v>
      </c>
      <c r="H12" s="47">
        <f t="shared" si="3"/>
        <v>259800000</v>
      </c>
      <c r="I12" s="34">
        <f>SUM(I6:I11)</f>
        <v>346400000</v>
      </c>
      <c r="J12" s="6"/>
    </row>
    <row r="13" spans="1:10" ht="15.75">
      <c r="A13" s="1" t="s">
        <v>19</v>
      </c>
      <c r="B13" s="23"/>
      <c r="C13" s="36"/>
      <c r="D13" s="25"/>
      <c r="E13" s="25"/>
      <c r="F13" s="26"/>
      <c r="G13" s="26"/>
      <c r="H13" s="26"/>
      <c r="I13" s="25"/>
      <c r="J13" s="6"/>
    </row>
    <row r="14" spans="1:10" ht="15.75">
      <c r="A14" s="1" t="s">
        <v>20</v>
      </c>
      <c r="B14" s="23"/>
      <c r="C14" s="36"/>
      <c r="D14" s="25"/>
      <c r="E14" s="25"/>
      <c r="F14" s="26"/>
      <c r="G14" s="26"/>
      <c r="H14" s="26"/>
      <c r="I14" s="25"/>
      <c r="J14" s="6"/>
    </row>
    <row r="15" spans="1:10" ht="15.75">
      <c r="A15" s="24" t="s">
        <v>21</v>
      </c>
      <c r="B15" s="23" t="s">
        <v>22</v>
      </c>
      <c r="C15" s="28">
        <v>5085267</v>
      </c>
      <c r="D15" s="114">
        <v>5500000</v>
      </c>
      <c r="E15" s="114">
        <v>5500000</v>
      </c>
      <c r="F15" s="26">
        <f>I15/4</f>
        <v>1800000</v>
      </c>
      <c r="G15" s="26">
        <f>I15/2</f>
        <v>3600000</v>
      </c>
      <c r="H15" s="26">
        <f>F15*3</f>
        <v>5400000</v>
      </c>
      <c r="I15" s="114">
        <v>7200000</v>
      </c>
      <c r="J15" s="6">
        <v>1</v>
      </c>
    </row>
    <row r="16" spans="1:10" ht="15.75">
      <c r="A16" s="24" t="s">
        <v>23</v>
      </c>
      <c r="B16" s="23" t="s">
        <v>24</v>
      </c>
      <c r="C16" s="28">
        <v>1896000</v>
      </c>
      <c r="D16" s="114">
        <v>3000000</v>
      </c>
      <c r="E16" s="114">
        <v>3000000</v>
      </c>
      <c r="F16" s="26">
        <f aca="true" t="shared" si="4" ref="F16:F27">I16/4</f>
        <v>1000000</v>
      </c>
      <c r="G16" s="26">
        <f aca="true" t="shared" si="5" ref="G16:G27">I16/2</f>
        <v>2000000</v>
      </c>
      <c r="H16" s="26">
        <f aca="true" t="shared" si="6" ref="H16:H27">F16*3</f>
        <v>3000000</v>
      </c>
      <c r="I16" s="114">
        <v>4000000</v>
      </c>
      <c r="J16" s="6"/>
    </row>
    <row r="17" spans="1:10" ht="15.75">
      <c r="A17" s="24" t="s">
        <v>25</v>
      </c>
      <c r="B17" s="23" t="s">
        <v>26</v>
      </c>
      <c r="C17" s="28">
        <v>888000</v>
      </c>
      <c r="D17" s="114">
        <v>1200000</v>
      </c>
      <c r="E17" s="114">
        <v>1200000</v>
      </c>
      <c r="F17" s="26">
        <f t="shared" si="4"/>
        <v>500000</v>
      </c>
      <c r="G17" s="26">
        <f t="shared" si="5"/>
        <v>1000000</v>
      </c>
      <c r="H17" s="26">
        <f t="shared" si="6"/>
        <v>1500000</v>
      </c>
      <c r="I17" s="114">
        <v>2000000</v>
      </c>
      <c r="J17" s="37"/>
    </row>
    <row r="18" spans="1:10" ht="15.75">
      <c r="A18" s="24" t="s">
        <v>27</v>
      </c>
      <c r="B18" s="23" t="s">
        <v>28</v>
      </c>
      <c r="C18" s="28">
        <v>390750</v>
      </c>
      <c r="D18" s="114">
        <v>500000</v>
      </c>
      <c r="E18" s="114">
        <v>500000</v>
      </c>
      <c r="F18" s="26">
        <f t="shared" si="4"/>
        <v>150000</v>
      </c>
      <c r="G18" s="26">
        <f t="shared" si="5"/>
        <v>300000</v>
      </c>
      <c r="H18" s="26">
        <f t="shared" si="6"/>
        <v>450000</v>
      </c>
      <c r="I18" s="114">
        <v>600000</v>
      </c>
      <c r="J18" s="6"/>
    </row>
    <row r="19" spans="1:10" ht="15.75">
      <c r="A19" s="24" t="s">
        <v>29</v>
      </c>
      <c r="B19" s="23" t="s">
        <v>30</v>
      </c>
      <c r="C19" s="28">
        <v>0</v>
      </c>
      <c r="D19" s="114">
        <v>250000</v>
      </c>
      <c r="E19" s="114">
        <v>250000</v>
      </c>
      <c r="F19" s="26">
        <f t="shared" si="4"/>
        <v>87500</v>
      </c>
      <c r="G19" s="26">
        <f t="shared" si="5"/>
        <v>175000</v>
      </c>
      <c r="H19" s="26">
        <f t="shared" si="6"/>
        <v>262500</v>
      </c>
      <c r="I19" s="114">
        <v>350000</v>
      </c>
      <c r="J19" s="6"/>
    </row>
    <row r="20" spans="1:10" ht="15.75">
      <c r="A20" s="24" t="s">
        <v>153</v>
      </c>
      <c r="B20" s="23" t="s">
        <v>31</v>
      </c>
      <c r="C20" s="28">
        <v>543644</v>
      </c>
      <c r="D20" s="114">
        <v>600000</v>
      </c>
      <c r="E20" s="114">
        <v>600000</v>
      </c>
      <c r="F20" s="26">
        <f t="shared" si="4"/>
        <v>175000</v>
      </c>
      <c r="G20" s="26">
        <f t="shared" si="5"/>
        <v>350000</v>
      </c>
      <c r="H20" s="26">
        <f t="shared" si="6"/>
        <v>525000</v>
      </c>
      <c r="I20" s="127">
        <v>700000</v>
      </c>
      <c r="J20" s="6"/>
    </row>
    <row r="21" spans="1:10" ht="15.75">
      <c r="A21" s="24" t="s">
        <v>32</v>
      </c>
      <c r="B21" s="23" t="s">
        <v>33</v>
      </c>
      <c r="C21" s="28">
        <v>35400</v>
      </c>
      <c r="D21" s="114">
        <v>200000</v>
      </c>
      <c r="E21" s="114">
        <v>200000</v>
      </c>
      <c r="F21" s="26">
        <f t="shared" si="4"/>
        <v>75000</v>
      </c>
      <c r="G21" s="26">
        <f t="shared" si="5"/>
        <v>150000</v>
      </c>
      <c r="H21" s="26">
        <f t="shared" si="6"/>
        <v>225000</v>
      </c>
      <c r="I21" s="114">
        <v>300000</v>
      </c>
      <c r="J21" s="37"/>
    </row>
    <row r="22" spans="1:10" ht="15.75">
      <c r="A22" s="24" t="s">
        <v>34</v>
      </c>
      <c r="B22" s="23" t="s">
        <v>35</v>
      </c>
      <c r="C22" s="28">
        <v>960000</v>
      </c>
      <c r="D22" s="114">
        <v>1000000</v>
      </c>
      <c r="E22" s="114">
        <v>1000000</v>
      </c>
      <c r="F22" s="26">
        <f t="shared" si="4"/>
        <v>375000</v>
      </c>
      <c r="G22" s="26">
        <f t="shared" si="5"/>
        <v>750000</v>
      </c>
      <c r="H22" s="26">
        <f t="shared" si="6"/>
        <v>1125000</v>
      </c>
      <c r="I22" s="114">
        <v>1500000</v>
      </c>
      <c r="J22" s="6"/>
    </row>
    <row r="23" spans="1:10" ht="15.75">
      <c r="A23" s="24" t="s">
        <v>36</v>
      </c>
      <c r="B23" s="23" t="s">
        <v>37</v>
      </c>
      <c r="C23" s="28">
        <v>694364</v>
      </c>
      <c r="D23" s="114">
        <v>700000</v>
      </c>
      <c r="E23" s="114">
        <v>800000</v>
      </c>
      <c r="F23" s="26">
        <f t="shared" si="4"/>
        <v>275000</v>
      </c>
      <c r="G23" s="26">
        <f t="shared" si="5"/>
        <v>550000</v>
      </c>
      <c r="H23" s="26">
        <f t="shared" si="6"/>
        <v>825000</v>
      </c>
      <c r="I23" s="127">
        <v>1100000</v>
      </c>
      <c r="J23" s="6"/>
    </row>
    <row r="24" spans="1:10" ht="15.75">
      <c r="A24" s="24" t="s">
        <v>38</v>
      </c>
      <c r="B24" s="23" t="s">
        <v>39</v>
      </c>
      <c r="C24" s="122">
        <v>587800</v>
      </c>
      <c r="D24" s="114">
        <v>900000</v>
      </c>
      <c r="E24" s="114">
        <v>1000000</v>
      </c>
      <c r="F24" s="26">
        <f t="shared" si="4"/>
        <v>250000</v>
      </c>
      <c r="G24" s="26">
        <f t="shared" si="5"/>
        <v>500000</v>
      </c>
      <c r="H24" s="26">
        <f t="shared" si="6"/>
        <v>750000</v>
      </c>
      <c r="I24" s="114">
        <v>1000000</v>
      </c>
      <c r="J24" s="37"/>
    </row>
    <row r="25" spans="1:10" ht="15.75">
      <c r="A25" s="24" t="s">
        <v>40</v>
      </c>
      <c r="B25" s="23" t="s">
        <v>41</v>
      </c>
      <c r="C25" s="122">
        <v>113500</v>
      </c>
      <c r="D25" s="114">
        <v>300000</v>
      </c>
      <c r="E25" s="114">
        <v>300000</v>
      </c>
      <c r="F25" s="26">
        <f t="shared" si="4"/>
        <v>75000</v>
      </c>
      <c r="G25" s="26">
        <f t="shared" si="5"/>
        <v>150000</v>
      </c>
      <c r="H25" s="26">
        <f t="shared" si="6"/>
        <v>225000</v>
      </c>
      <c r="I25" s="114">
        <v>300000</v>
      </c>
      <c r="J25" s="6"/>
    </row>
    <row r="26" spans="1:10" ht="15.75">
      <c r="A26" s="24" t="s">
        <v>150</v>
      </c>
      <c r="B26" s="23" t="s">
        <v>42</v>
      </c>
      <c r="C26" s="28">
        <v>0</v>
      </c>
      <c r="D26" s="114">
        <v>400000</v>
      </c>
      <c r="E26" s="114">
        <v>400000</v>
      </c>
      <c r="F26" s="26">
        <f t="shared" si="4"/>
        <v>125000</v>
      </c>
      <c r="G26" s="26">
        <f t="shared" si="5"/>
        <v>250000</v>
      </c>
      <c r="H26" s="26">
        <f t="shared" si="6"/>
        <v>375000</v>
      </c>
      <c r="I26" s="114">
        <v>500000</v>
      </c>
      <c r="J26" s="6"/>
    </row>
    <row r="27" spans="1:10" ht="18">
      <c r="A27" s="24" t="s">
        <v>43</v>
      </c>
      <c r="B27" s="23" t="s">
        <v>44</v>
      </c>
      <c r="C27" s="29">
        <v>375408</v>
      </c>
      <c r="D27" s="115">
        <v>600000</v>
      </c>
      <c r="E27" s="115">
        <v>600000</v>
      </c>
      <c r="F27" s="26">
        <f t="shared" si="4"/>
        <v>150000</v>
      </c>
      <c r="G27" s="26">
        <f t="shared" si="5"/>
        <v>300000</v>
      </c>
      <c r="H27" s="26">
        <f t="shared" si="6"/>
        <v>450000</v>
      </c>
      <c r="I27" s="115">
        <v>600000</v>
      </c>
      <c r="J27" s="6"/>
    </row>
    <row r="28" spans="1:10" ht="18">
      <c r="A28" s="17" t="s">
        <v>45</v>
      </c>
      <c r="B28" s="18"/>
      <c r="C28" s="33">
        <f aca="true" t="shared" si="7" ref="C28:I28">SUM(C15:C27)</f>
        <v>11570133</v>
      </c>
      <c r="D28" s="33">
        <f t="shared" si="7"/>
        <v>15150000</v>
      </c>
      <c r="E28" s="112">
        <f t="shared" si="7"/>
        <v>15350000</v>
      </c>
      <c r="F28" s="33">
        <f t="shared" si="7"/>
        <v>5037500</v>
      </c>
      <c r="G28" s="33">
        <f t="shared" si="7"/>
        <v>10075000</v>
      </c>
      <c r="H28" s="33">
        <f t="shared" si="7"/>
        <v>15112500</v>
      </c>
      <c r="I28" s="33">
        <f t="shared" si="7"/>
        <v>20150000</v>
      </c>
      <c r="J28" s="6"/>
    </row>
    <row r="29" spans="1:10" ht="47.25">
      <c r="A29" s="8" t="s">
        <v>2</v>
      </c>
      <c r="B29" s="9" t="s">
        <v>3</v>
      </c>
      <c r="C29" s="13" t="s">
        <v>225</v>
      </c>
      <c r="D29" s="14" t="s">
        <v>178</v>
      </c>
      <c r="E29" s="14" t="s">
        <v>214</v>
      </c>
      <c r="F29" s="15" t="s">
        <v>219</v>
      </c>
      <c r="G29" s="15" t="s">
        <v>220</v>
      </c>
      <c r="H29" s="15" t="s">
        <v>221</v>
      </c>
      <c r="I29" s="14" t="s">
        <v>222</v>
      </c>
      <c r="J29" s="16" t="s">
        <v>4</v>
      </c>
    </row>
    <row r="30" spans="1:10" ht="15.75">
      <c r="A30" s="24"/>
      <c r="B30" s="23"/>
      <c r="C30" s="38" t="s">
        <v>5</v>
      </c>
      <c r="D30" s="39" t="s">
        <v>5</v>
      </c>
      <c r="E30" s="20" t="s">
        <v>5</v>
      </c>
      <c r="F30" s="19" t="s">
        <v>5</v>
      </c>
      <c r="G30" s="19" t="s">
        <v>5</v>
      </c>
      <c r="H30" s="19" t="s">
        <v>5</v>
      </c>
      <c r="I30" s="20" t="s">
        <v>5</v>
      </c>
      <c r="J30" s="6"/>
    </row>
    <row r="31" spans="1:10" ht="15.75">
      <c r="A31" s="40" t="s">
        <v>46</v>
      </c>
      <c r="B31" s="23"/>
      <c r="C31" s="36"/>
      <c r="D31" s="41"/>
      <c r="E31" s="41"/>
      <c r="F31" s="26"/>
      <c r="G31" s="26"/>
      <c r="H31" s="26"/>
      <c r="I31" s="41"/>
      <c r="J31" s="6"/>
    </row>
    <row r="32" spans="1:10" ht="15.75">
      <c r="A32" s="24" t="s">
        <v>142</v>
      </c>
      <c r="B32" s="23" t="s">
        <v>47</v>
      </c>
      <c r="C32" s="28">
        <v>884189</v>
      </c>
      <c r="D32" s="25">
        <v>500000</v>
      </c>
      <c r="E32" s="114">
        <v>500000</v>
      </c>
      <c r="F32" s="26">
        <f>I32/4</f>
        <v>125000</v>
      </c>
      <c r="G32" s="26">
        <f>I32/2</f>
        <v>250000</v>
      </c>
      <c r="H32" s="26">
        <f>F32*3</f>
        <v>375000</v>
      </c>
      <c r="I32" s="114">
        <v>500000</v>
      </c>
      <c r="J32" s="6"/>
    </row>
    <row r="33" spans="1:10" ht="15.75">
      <c r="A33" s="24" t="s">
        <v>48</v>
      </c>
      <c r="B33" s="23" t="s">
        <v>49</v>
      </c>
      <c r="C33" s="28">
        <v>25360</v>
      </c>
      <c r="D33" s="25">
        <v>100000</v>
      </c>
      <c r="E33" s="114">
        <v>100000</v>
      </c>
      <c r="F33" s="26">
        <f>I33/4</f>
        <v>25000</v>
      </c>
      <c r="G33" s="26">
        <f>I33/2</f>
        <v>50000</v>
      </c>
      <c r="H33" s="26">
        <f>F33*3</f>
        <v>75000</v>
      </c>
      <c r="I33" s="114">
        <v>100000</v>
      </c>
      <c r="J33" s="6"/>
    </row>
    <row r="34" spans="1:10" ht="18">
      <c r="A34" s="24" t="s">
        <v>50</v>
      </c>
      <c r="B34" s="23" t="s">
        <v>51</v>
      </c>
      <c r="C34" s="116">
        <v>8150</v>
      </c>
      <c r="D34" s="30">
        <v>200000</v>
      </c>
      <c r="E34" s="115">
        <v>200000</v>
      </c>
      <c r="F34" s="26">
        <f>I34/4</f>
        <v>50000</v>
      </c>
      <c r="G34" s="26">
        <f>I34/2</f>
        <v>100000</v>
      </c>
      <c r="H34" s="26">
        <f>F34*3</f>
        <v>150000</v>
      </c>
      <c r="I34" s="115">
        <v>200000</v>
      </c>
      <c r="J34" s="6"/>
    </row>
    <row r="35" spans="1:10" ht="18">
      <c r="A35" s="17" t="s">
        <v>45</v>
      </c>
      <c r="B35" s="18"/>
      <c r="C35" s="33">
        <f>SUM(C32:C34)</f>
        <v>917699</v>
      </c>
      <c r="D35" s="112">
        <f>SUM(D32:D34)</f>
        <v>800000</v>
      </c>
      <c r="E35" s="112">
        <f>SUM(E32:E34)</f>
        <v>800000</v>
      </c>
      <c r="F35" s="109">
        <f>I35/4</f>
        <v>200000</v>
      </c>
      <c r="G35" s="109">
        <f>I35/2</f>
        <v>400000</v>
      </c>
      <c r="H35" s="109">
        <f>F35*3</f>
        <v>600000</v>
      </c>
      <c r="I35" s="33">
        <f>SUM(E32:E34)</f>
        <v>800000</v>
      </c>
      <c r="J35" s="6"/>
    </row>
    <row r="36" spans="1:10" ht="15.75">
      <c r="A36" s="24"/>
      <c r="B36" s="23"/>
      <c r="C36" s="36"/>
      <c r="D36" s="41"/>
      <c r="E36" s="41"/>
      <c r="F36" s="26"/>
      <c r="G36" s="26"/>
      <c r="H36" s="26"/>
      <c r="I36" s="41"/>
      <c r="J36" s="6"/>
    </row>
    <row r="37" spans="1:10" ht="15.75">
      <c r="A37" s="1" t="s">
        <v>52</v>
      </c>
      <c r="B37" s="23"/>
      <c r="C37" s="36"/>
      <c r="D37" s="41"/>
      <c r="E37" s="41"/>
      <c r="F37" s="26"/>
      <c r="G37" s="26"/>
      <c r="H37" s="26"/>
      <c r="I37" s="41"/>
      <c r="J37" s="6"/>
    </row>
    <row r="38" spans="1:10" ht="15.75">
      <c r="A38" s="24" t="s">
        <v>53</v>
      </c>
      <c r="B38" s="23" t="s">
        <v>54</v>
      </c>
      <c r="C38" s="28">
        <v>239833</v>
      </c>
      <c r="D38" s="25">
        <v>500000</v>
      </c>
      <c r="E38" s="25">
        <v>500000</v>
      </c>
      <c r="F38" s="26">
        <f>I38/4</f>
        <v>125000</v>
      </c>
      <c r="G38" s="26">
        <f>F38*2</f>
        <v>250000</v>
      </c>
      <c r="H38" s="26">
        <f>F38*3</f>
        <v>375000</v>
      </c>
      <c r="I38" s="123">
        <v>500000</v>
      </c>
      <c r="J38" s="37"/>
    </row>
    <row r="39" spans="1:10" ht="15.75">
      <c r="A39" s="24" t="s">
        <v>228</v>
      </c>
      <c r="B39" s="23" t="s">
        <v>229</v>
      </c>
      <c r="C39" s="28">
        <v>628730</v>
      </c>
      <c r="D39" s="123">
        <v>600000</v>
      </c>
      <c r="E39" s="25">
        <v>700000</v>
      </c>
      <c r="F39" s="124">
        <v>250000</v>
      </c>
      <c r="G39" s="124">
        <v>500000</v>
      </c>
      <c r="H39" s="124">
        <v>750000</v>
      </c>
      <c r="I39" s="123">
        <v>1000000</v>
      </c>
      <c r="J39" s="6">
        <v>2</v>
      </c>
    </row>
    <row r="40" spans="1:10" ht="15.75">
      <c r="A40" s="120" t="s">
        <v>55</v>
      </c>
      <c r="B40" s="121" t="s">
        <v>56</v>
      </c>
      <c r="C40" s="122">
        <v>497000</v>
      </c>
      <c r="D40" s="123">
        <v>450000</v>
      </c>
      <c r="E40" s="123">
        <v>450000</v>
      </c>
      <c r="F40" s="124">
        <f>I40/4</f>
        <v>125000</v>
      </c>
      <c r="G40" s="124">
        <f>F40*2</f>
        <v>250000</v>
      </c>
      <c r="H40" s="124">
        <f>F40*3</f>
        <v>375000</v>
      </c>
      <c r="I40" s="123">
        <v>500000</v>
      </c>
      <c r="J40" s="6"/>
    </row>
    <row r="41" spans="1:10" ht="15.75">
      <c r="A41" s="24" t="s">
        <v>57</v>
      </c>
      <c r="B41" s="23" t="s">
        <v>58</v>
      </c>
      <c r="C41" s="28">
        <v>869780</v>
      </c>
      <c r="D41" s="25">
        <v>1000000</v>
      </c>
      <c r="E41" s="25">
        <v>1200000</v>
      </c>
      <c r="F41" s="26">
        <f>I41/4</f>
        <v>250000</v>
      </c>
      <c r="G41" s="26">
        <f>F41*2</f>
        <v>500000</v>
      </c>
      <c r="H41" s="26">
        <f>F41*3</f>
        <v>750000</v>
      </c>
      <c r="I41" s="123">
        <v>1000000</v>
      </c>
      <c r="J41" s="6"/>
    </row>
    <row r="42" spans="1:10" ht="18">
      <c r="A42" s="24" t="s">
        <v>59</v>
      </c>
      <c r="B42" s="23" t="s">
        <v>60</v>
      </c>
      <c r="C42" s="29">
        <v>69800</v>
      </c>
      <c r="D42" s="30">
        <v>100000</v>
      </c>
      <c r="E42" s="30">
        <v>500000</v>
      </c>
      <c r="F42" s="31">
        <f>I42/4</f>
        <v>812500</v>
      </c>
      <c r="G42" s="31">
        <f>F42*2</f>
        <v>1625000</v>
      </c>
      <c r="H42" s="31">
        <f>F42*3</f>
        <v>2437500</v>
      </c>
      <c r="I42" s="30">
        <v>3250000</v>
      </c>
      <c r="J42" s="6">
        <v>3</v>
      </c>
    </row>
    <row r="43" spans="1:10" ht="18">
      <c r="A43" s="17" t="s">
        <v>45</v>
      </c>
      <c r="B43" s="18"/>
      <c r="C43" s="33">
        <f aca="true" t="shared" si="8" ref="C43:I43">SUM(C38:C42)</f>
        <v>2305143</v>
      </c>
      <c r="D43" s="33">
        <f t="shared" si="8"/>
        <v>2650000</v>
      </c>
      <c r="E43" s="33">
        <f t="shared" si="8"/>
        <v>3350000</v>
      </c>
      <c r="F43" s="33">
        <f t="shared" si="8"/>
        <v>1562500</v>
      </c>
      <c r="G43" s="33">
        <f t="shared" si="8"/>
        <v>3125000</v>
      </c>
      <c r="H43" s="33">
        <f t="shared" si="8"/>
        <v>4687500</v>
      </c>
      <c r="I43" s="33">
        <f t="shared" si="8"/>
        <v>6250000</v>
      </c>
      <c r="J43" s="6"/>
    </row>
    <row r="44" spans="1:10" ht="18">
      <c r="A44" s="24"/>
      <c r="B44" s="23"/>
      <c r="C44" s="36">
        <v>0</v>
      </c>
      <c r="D44" s="42"/>
      <c r="E44" s="42"/>
      <c r="F44" s="42"/>
      <c r="G44" s="42"/>
      <c r="H44" s="42"/>
      <c r="I44" s="42"/>
      <c r="J44" s="6"/>
    </row>
    <row r="45" spans="1:10" ht="15.75">
      <c r="A45" s="1" t="s">
        <v>61</v>
      </c>
      <c r="B45" s="23"/>
      <c r="C45" s="36"/>
      <c r="D45" s="41"/>
      <c r="E45" s="41"/>
      <c r="F45" s="26"/>
      <c r="G45" s="26"/>
      <c r="H45" s="26"/>
      <c r="I45" s="41"/>
      <c r="J45" s="6"/>
    </row>
    <row r="46" spans="1:10" ht="15.75">
      <c r="A46" s="24" t="s">
        <v>62</v>
      </c>
      <c r="B46" s="23" t="s">
        <v>63</v>
      </c>
      <c r="C46" s="41">
        <v>0</v>
      </c>
      <c r="D46" s="41">
        <v>200000</v>
      </c>
      <c r="E46" s="41">
        <v>200000</v>
      </c>
      <c r="F46" s="26">
        <f>I46/4</f>
        <v>50000</v>
      </c>
      <c r="G46" s="26">
        <f>F46*2</f>
        <v>100000</v>
      </c>
      <c r="H46" s="26">
        <f>F46*3</f>
        <v>150000</v>
      </c>
      <c r="I46" s="41">
        <v>200000</v>
      </c>
      <c r="J46" s="6"/>
    </row>
    <row r="47" spans="1:10" ht="18">
      <c r="A47" s="24" t="s">
        <v>64</v>
      </c>
      <c r="B47" s="23" t="s">
        <v>65</v>
      </c>
      <c r="C47" s="115">
        <v>1523773</v>
      </c>
      <c r="D47" s="110">
        <v>1500000</v>
      </c>
      <c r="E47" s="110">
        <v>2000000</v>
      </c>
      <c r="F47" s="26">
        <f>I47/4</f>
        <v>750000</v>
      </c>
      <c r="G47" s="26">
        <f>F47*2</f>
        <v>1500000</v>
      </c>
      <c r="H47" s="26">
        <f>F47*3</f>
        <v>2250000</v>
      </c>
      <c r="I47" s="130">
        <v>3000000</v>
      </c>
      <c r="J47" s="6">
        <v>4</v>
      </c>
    </row>
    <row r="48" spans="1:10" ht="20.25">
      <c r="A48" s="17" t="s">
        <v>45</v>
      </c>
      <c r="B48" s="18"/>
      <c r="C48" s="33">
        <f>SUM(C46:C47)</f>
        <v>1523773</v>
      </c>
      <c r="D48" s="33">
        <f>SUM(D46:D47)</f>
        <v>1700000</v>
      </c>
      <c r="E48" s="118">
        <f>SUM(E46:E47)</f>
        <v>2200000</v>
      </c>
      <c r="F48" s="26">
        <f>I48/4</f>
        <v>800000</v>
      </c>
      <c r="G48" s="26">
        <f>F48*2</f>
        <v>1600000</v>
      </c>
      <c r="H48" s="26">
        <f>F48*3</f>
        <v>2400000</v>
      </c>
      <c r="I48" s="33">
        <f>SUM(I46:I47)</f>
        <v>3200000</v>
      </c>
      <c r="J48" s="6"/>
    </row>
    <row r="49" spans="1:10" ht="15.75">
      <c r="A49" s="24"/>
      <c r="B49" s="23"/>
      <c r="C49" s="24"/>
      <c r="D49" s="41"/>
      <c r="E49" s="41"/>
      <c r="F49" s="26"/>
      <c r="G49" s="26"/>
      <c r="H49" s="26"/>
      <c r="I49" s="41"/>
      <c r="J49" s="6"/>
    </row>
    <row r="50" spans="1:10" ht="15.75">
      <c r="A50" s="1" t="s">
        <v>66</v>
      </c>
      <c r="B50" s="23"/>
      <c r="C50" s="36"/>
      <c r="D50" s="41"/>
      <c r="E50" s="41"/>
      <c r="F50" s="26"/>
      <c r="G50" s="26"/>
      <c r="H50" s="26"/>
      <c r="I50" s="41"/>
      <c r="J50" s="6"/>
    </row>
    <row r="51" spans="1:10" ht="15.75">
      <c r="A51" s="24" t="s">
        <v>67</v>
      </c>
      <c r="B51" s="23" t="s">
        <v>68</v>
      </c>
      <c r="C51" s="28">
        <v>92254</v>
      </c>
      <c r="D51" s="111">
        <v>800000</v>
      </c>
      <c r="E51" s="111">
        <v>800000</v>
      </c>
      <c r="F51" s="26">
        <f>I51/4</f>
        <v>200000</v>
      </c>
      <c r="G51" s="26">
        <f>F51*2</f>
        <v>400000</v>
      </c>
      <c r="H51" s="26">
        <f>F51*2</f>
        <v>400000</v>
      </c>
      <c r="I51" s="111">
        <v>800000</v>
      </c>
      <c r="J51" s="43"/>
    </row>
    <row r="52" spans="1:10" ht="15.75">
      <c r="A52" s="24" t="s">
        <v>69</v>
      </c>
      <c r="B52" s="23" t="s">
        <v>70</v>
      </c>
      <c r="C52" s="28">
        <v>0</v>
      </c>
      <c r="D52" s="111">
        <v>2000000</v>
      </c>
      <c r="E52" s="111">
        <v>2000000</v>
      </c>
      <c r="F52" s="26">
        <f aca="true" t="shared" si="9" ref="F52:F58">I52/4</f>
        <v>500000</v>
      </c>
      <c r="G52" s="26">
        <f aca="true" t="shared" si="10" ref="G52:G58">F52*2</f>
        <v>1000000</v>
      </c>
      <c r="H52" s="26">
        <f aca="true" t="shared" si="11" ref="H52:H58">F52*2</f>
        <v>1000000</v>
      </c>
      <c r="I52" s="111">
        <v>2000000</v>
      </c>
      <c r="J52" s="6"/>
    </row>
    <row r="53" spans="1:10" ht="15.75">
      <c r="A53" s="24" t="s">
        <v>71</v>
      </c>
      <c r="B53" s="23" t="s">
        <v>72</v>
      </c>
      <c r="C53" s="28">
        <v>5932888</v>
      </c>
      <c r="D53" s="113">
        <v>8000000</v>
      </c>
      <c r="E53" s="113">
        <v>8000000</v>
      </c>
      <c r="F53" s="26">
        <f t="shared" si="9"/>
        <v>3250000</v>
      </c>
      <c r="G53" s="26">
        <f t="shared" si="10"/>
        <v>6500000</v>
      </c>
      <c r="H53" s="26">
        <f t="shared" si="11"/>
        <v>6500000</v>
      </c>
      <c r="I53" s="128">
        <v>13000000</v>
      </c>
      <c r="J53" s="6">
        <v>5</v>
      </c>
    </row>
    <row r="54" spans="1:10" ht="15.75">
      <c r="A54" s="24" t="s">
        <v>73</v>
      </c>
      <c r="B54" s="23" t="s">
        <v>74</v>
      </c>
      <c r="C54" s="28">
        <v>1018333</v>
      </c>
      <c r="D54" s="111">
        <v>1500000</v>
      </c>
      <c r="E54" s="111">
        <v>1500000</v>
      </c>
      <c r="F54" s="26">
        <f t="shared" si="9"/>
        <v>375000</v>
      </c>
      <c r="G54" s="26">
        <f t="shared" si="10"/>
        <v>750000</v>
      </c>
      <c r="H54" s="26">
        <f t="shared" si="11"/>
        <v>750000</v>
      </c>
      <c r="I54" s="129">
        <v>1500000</v>
      </c>
      <c r="J54" s="6"/>
    </row>
    <row r="55" spans="1:10" ht="15.75">
      <c r="A55" s="24" t="s">
        <v>75</v>
      </c>
      <c r="B55" s="23" t="s">
        <v>76</v>
      </c>
      <c r="C55" s="28">
        <v>2230276</v>
      </c>
      <c r="D55" s="114">
        <v>3000000</v>
      </c>
      <c r="E55" s="114">
        <v>3000000</v>
      </c>
      <c r="F55" s="26">
        <f t="shared" si="9"/>
        <v>750000</v>
      </c>
      <c r="G55" s="26">
        <f t="shared" si="10"/>
        <v>1500000</v>
      </c>
      <c r="H55" s="26">
        <f t="shared" si="11"/>
        <v>1500000</v>
      </c>
      <c r="I55" s="114">
        <v>3000000</v>
      </c>
      <c r="J55" s="6"/>
    </row>
    <row r="56" spans="1:10" ht="15.75">
      <c r="A56" s="24" t="s">
        <v>226</v>
      </c>
      <c r="B56" s="23" t="s">
        <v>78</v>
      </c>
      <c r="C56" s="28">
        <v>7508430</v>
      </c>
      <c r="D56" s="114">
        <v>10000000</v>
      </c>
      <c r="E56" s="114">
        <v>10000000</v>
      </c>
      <c r="F56" s="26">
        <f t="shared" si="9"/>
        <v>2500000</v>
      </c>
      <c r="G56" s="26">
        <f t="shared" si="10"/>
        <v>5000000</v>
      </c>
      <c r="H56" s="26">
        <f t="shared" si="11"/>
        <v>5000000</v>
      </c>
      <c r="I56" s="114">
        <v>10000000</v>
      </c>
      <c r="J56" s="6"/>
    </row>
    <row r="57" spans="1:10" ht="18">
      <c r="A57" s="24" t="s">
        <v>79</v>
      </c>
      <c r="B57" s="23" t="s">
        <v>80</v>
      </c>
      <c r="C57" s="29">
        <v>702012</v>
      </c>
      <c r="D57" s="115">
        <v>1000000</v>
      </c>
      <c r="E57" s="115">
        <v>1000000</v>
      </c>
      <c r="F57" s="31">
        <f t="shared" si="9"/>
        <v>250000</v>
      </c>
      <c r="G57" s="31">
        <f t="shared" si="10"/>
        <v>500000</v>
      </c>
      <c r="H57" s="31">
        <f t="shared" si="11"/>
        <v>500000</v>
      </c>
      <c r="I57" s="131">
        <v>1000000</v>
      </c>
      <c r="J57" s="6"/>
    </row>
    <row r="58" spans="1:10" ht="18">
      <c r="A58" s="17" t="s">
        <v>45</v>
      </c>
      <c r="B58" s="18"/>
      <c r="C58" s="33">
        <f>SUM(C51:C57)</f>
        <v>17484193</v>
      </c>
      <c r="D58" s="33">
        <f>SUM(D51:D57)</f>
        <v>26300000</v>
      </c>
      <c r="E58" s="112">
        <f>SUM(E51:E57)</f>
        <v>26300000</v>
      </c>
      <c r="F58" s="31">
        <f t="shared" si="9"/>
        <v>7825000</v>
      </c>
      <c r="G58" s="31">
        <f t="shared" si="10"/>
        <v>15650000</v>
      </c>
      <c r="H58" s="31">
        <f t="shared" si="11"/>
        <v>15650000</v>
      </c>
      <c r="I58" s="33">
        <f>SUM(I51:I57)</f>
        <v>31300000</v>
      </c>
      <c r="J58" s="6"/>
    </row>
    <row r="59" spans="1:10" ht="47.25">
      <c r="A59" s="8" t="s">
        <v>2</v>
      </c>
      <c r="B59" s="9" t="s">
        <v>3</v>
      </c>
      <c r="C59" s="13" t="s">
        <v>225</v>
      </c>
      <c r="D59" s="14" t="s">
        <v>178</v>
      </c>
      <c r="E59" s="14" t="s">
        <v>214</v>
      </c>
      <c r="F59" s="15" t="s">
        <v>219</v>
      </c>
      <c r="G59" s="15" t="s">
        <v>220</v>
      </c>
      <c r="H59" s="15" t="s">
        <v>221</v>
      </c>
      <c r="I59" s="14" t="s">
        <v>222</v>
      </c>
      <c r="J59" s="16" t="s">
        <v>4</v>
      </c>
    </row>
    <row r="60" spans="1:10" ht="15.75">
      <c r="A60" s="24"/>
      <c r="B60" s="23"/>
      <c r="C60" s="19" t="s">
        <v>5</v>
      </c>
      <c r="D60" s="20" t="s">
        <v>5</v>
      </c>
      <c r="E60" s="20" t="s">
        <v>5</v>
      </c>
      <c r="F60" s="19" t="s">
        <v>5</v>
      </c>
      <c r="G60" s="19" t="s">
        <v>5</v>
      </c>
      <c r="H60" s="19" t="s">
        <v>5</v>
      </c>
      <c r="I60" s="20" t="s">
        <v>5</v>
      </c>
      <c r="J60" s="6"/>
    </row>
    <row r="61" spans="1:10" ht="15.75">
      <c r="A61" s="1" t="s">
        <v>81</v>
      </c>
      <c r="B61" s="23"/>
      <c r="C61" s="24"/>
      <c r="D61" s="41"/>
      <c r="E61" s="41"/>
      <c r="F61" s="26"/>
      <c r="G61" s="26"/>
      <c r="H61" s="26"/>
      <c r="I61" s="41"/>
      <c r="J61" s="6"/>
    </row>
    <row r="62" spans="1:10" ht="15.75">
      <c r="A62" s="24" t="s">
        <v>82</v>
      </c>
      <c r="B62" s="23" t="s">
        <v>83</v>
      </c>
      <c r="C62" s="28">
        <v>2700793</v>
      </c>
      <c r="D62" s="25">
        <v>3000000</v>
      </c>
      <c r="E62" s="25">
        <v>4000000</v>
      </c>
      <c r="F62" s="26">
        <f>I62/4</f>
        <v>1000000</v>
      </c>
      <c r="G62" s="26">
        <f>F62*2</f>
        <v>2000000</v>
      </c>
      <c r="H62" s="26">
        <f>F62*3</f>
        <v>3000000</v>
      </c>
      <c r="I62" s="114">
        <v>4000000</v>
      </c>
      <c r="J62" s="6"/>
    </row>
    <row r="63" spans="1:10" ht="15.75">
      <c r="A63" s="24" t="s">
        <v>84</v>
      </c>
      <c r="B63" s="23" t="s">
        <v>85</v>
      </c>
      <c r="C63" s="123">
        <v>478800</v>
      </c>
      <c r="D63" s="25">
        <v>500000</v>
      </c>
      <c r="E63" s="25">
        <v>800000</v>
      </c>
      <c r="F63" s="26">
        <f>I63/4</f>
        <v>200000</v>
      </c>
      <c r="G63" s="26">
        <f>F63*2</f>
        <v>400000</v>
      </c>
      <c r="H63" s="26">
        <f>F63*3</f>
        <v>600000</v>
      </c>
      <c r="I63" s="127">
        <v>800000</v>
      </c>
      <c r="J63" s="6"/>
    </row>
    <row r="64" spans="1:10" ht="18">
      <c r="A64" s="24" t="s">
        <v>149</v>
      </c>
      <c r="B64" s="23" t="s">
        <v>86</v>
      </c>
      <c r="C64" s="29">
        <v>120000</v>
      </c>
      <c r="D64" s="30">
        <v>300000</v>
      </c>
      <c r="E64" s="30">
        <v>300000</v>
      </c>
      <c r="F64" s="31">
        <f>I64/4</f>
        <v>75000</v>
      </c>
      <c r="G64" s="31">
        <f>F64*2</f>
        <v>150000</v>
      </c>
      <c r="H64" s="31">
        <f>F64*3</f>
        <v>225000</v>
      </c>
      <c r="I64" s="115">
        <v>300000</v>
      </c>
      <c r="J64" s="6"/>
    </row>
    <row r="65" spans="1:10" ht="18">
      <c r="A65" s="17" t="s">
        <v>45</v>
      </c>
      <c r="B65" s="18"/>
      <c r="C65" s="33">
        <f>SUM(C62:C64)</f>
        <v>3299593</v>
      </c>
      <c r="D65" s="33">
        <f>SUM(D62:D64)</f>
        <v>3800000</v>
      </c>
      <c r="E65" s="112">
        <f>SUM(E62:E64)</f>
        <v>5100000</v>
      </c>
      <c r="F65" s="31">
        <f>I65/4</f>
        <v>1275000</v>
      </c>
      <c r="G65" s="31">
        <f>F65*2</f>
        <v>2550000</v>
      </c>
      <c r="H65" s="31">
        <f>F65*3</f>
        <v>3825000</v>
      </c>
      <c r="I65" s="115">
        <f>SUM(I62:I64)</f>
        <v>5100000</v>
      </c>
      <c r="J65" s="6"/>
    </row>
    <row r="66" spans="1:10" ht="18">
      <c r="A66" s="24"/>
      <c r="B66" s="23"/>
      <c r="C66" s="42"/>
      <c r="D66" s="42"/>
      <c r="E66" s="42"/>
      <c r="F66" s="42"/>
      <c r="G66" s="42"/>
      <c r="H66" s="42"/>
      <c r="I66" s="116"/>
      <c r="J66" s="6"/>
    </row>
    <row r="67" spans="1:10" ht="18">
      <c r="A67" s="1" t="s">
        <v>87</v>
      </c>
      <c r="B67" s="23"/>
      <c r="C67" s="42"/>
      <c r="D67" s="42"/>
      <c r="E67" s="42"/>
      <c r="F67" s="42"/>
      <c r="G67" s="42"/>
      <c r="H67" s="42"/>
      <c r="I67" s="116"/>
      <c r="J67" s="6"/>
    </row>
    <row r="68" spans="1:10" ht="15.75">
      <c r="A68" s="24" t="s">
        <v>88</v>
      </c>
      <c r="B68" s="23" t="s">
        <v>89</v>
      </c>
      <c r="C68" s="122">
        <v>4951920</v>
      </c>
      <c r="D68" s="114">
        <v>4000000</v>
      </c>
      <c r="E68" s="114">
        <v>4500000</v>
      </c>
      <c r="F68" s="26">
        <f aca="true" t="shared" si="12" ref="F68:F73">I68/4</f>
        <v>1250000</v>
      </c>
      <c r="G68" s="26">
        <f aca="true" t="shared" si="13" ref="G68:G73">F68*2</f>
        <v>2500000</v>
      </c>
      <c r="H68" s="26">
        <f aca="true" t="shared" si="14" ref="H68:H73">F68*3</f>
        <v>3750000</v>
      </c>
      <c r="I68" s="114">
        <v>5000000</v>
      </c>
      <c r="J68" s="6">
        <v>6</v>
      </c>
    </row>
    <row r="69" spans="1:10" ht="15.75">
      <c r="A69" s="24" t="s">
        <v>90</v>
      </c>
      <c r="B69" s="23" t="s">
        <v>91</v>
      </c>
      <c r="C69" s="28">
        <v>1626584</v>
      </c>
      <c r="D69" s="114">
        <v>2000000</v>
      </c>
      <c r="E69" s="114">
        <v>2000000</v>
      </c>
      <c r="F69" s="26">
        <f t="shared" si="12"/>
        <v>750000</v>
      </c>
      <c r="G69" s="26">
        <f t="shared" si="13"/>
        <v>1500000</v>
      </c>
      <c r="H69" s="26">
        <f t="shared" si="14"/>
        <v>2250000</v>
      </c>
      <c r="I69" s="114">
        <v>3000000</v>
      </c>
      <c r="J69" s="6"/>
    </row>
    <row r="70" spans="1:10" ht="15.75">
      <c r="A70" s="46" t="s">
        <v>92</v>
      </c>
      <c r="B70" s="23" t="s">
        <v>93</v>
      </c>
      <c r="C70" s="28">
        <v>0</v>
      </c>
      <c r="D70" s="114">
        <v>500000</v>
      </c>
      <c r="E70" s="114">
        <v>500000</v>
      </c>
      <c r="F70" s="26">
        <f t="shared" si="12"/>
        <v>125000</v>
      </c>
      <c r="G70" s="26">
        <f t="shared" si="13"/>
        <v>250000</v>
      </c>
      <c r="H70" s="26">
        <f t="shared" si="14"/>
        <v>375000</v>
      </c>
      <c r="I70" s="114">
        <v>500000</v>
      </c>
      <c r="J70" s="6"/>
    </row>
    <row r="71" spans="1:10" ht="15.75">
      <c r="A71" s="24" t="s">
        <v>94</v>
      </c>
      <c r="B71" s="23" t="s">
        <v>95</v>
      </c>
      <c r="C71" s="28">
        <v>0</v>
      </c>
      <c r="D71" s="114">
        <v>1000000</v>
      </c>
      <c r="E71" s="114">
        <v>1000000</v>
      </c>
      <c r="F71" s="26">
        <f t="shared" si="12"/>
        <v>250000</v>
      </c>
      <c r="G71" s="26">
        <f t="shared" si="13"/>
        <v>500000</v>
      </c>
      <c r="H71" s="26">
        <f t="shared" si="14"/>
        <v>750000</v>
      </c>
      <c r="I71" s="114">
        <v>1000000</v>
      </c>
      <c r="J71" s="6"/>
    </row>
    <row r="72" spans="1:10" ht="15.75">
      <c r="A72" s="24" t="s">
        <v>96</v>
      </c>
      <c r="B72" s="23" t="s">
        <v>97</v>
      </c>
      <c r="C72" s="28">
        <v>111175</v>
      </c>
      <c r="D72" s="114">
        <v>100000</v>
      </c>
      <c r="E72" s="114">
        <v>150000</v>
      </c>
      <c r="F72" s="26">
        <f t="shared" si="12"/>
        <v>37500</v>
      </c>
      <c r="G72" s="26">
        <f t="shared" si="13"/>
        <v>75000</v>
      </c>
      <c r="H72" s="26">
        <f t="shared" si="14"/>
        <v>112500</v>
      </c>
      <c r="I72" s="114">
        <v>150000</v>
      </c>
      <c r="J72" s="6"/>
    </row>
    <row r="73" spans="1:10" ht="18">
      <c r="A73" s="24" t="s">
        <v>191</v>
      </c>
      <c r="B73" s="23" t="s">
        <v>99</v>
      </c>
      <c r="C73" s="29">
        <v>217925608</v>
      </c>
      <c r="D73" s="115">
        <v>190000000</v>
      </c>
      <c r="E73" s="115">
        <v>190000000</v>
      </c>
      <c r="F73" s="31">
        <f t="shared" si="12"/>
        <v>60000000</v>
      </c>
      <c r="G73" s="31">
        <f t="shared" si="13"/>
        <v>120000000</v>
      </c>
      <c r="H73" s="31">
        <f t="shared" si="14"/>
        <v>180000000</v>
      </c>
      <c r="I73" s="115">
        <v>240000000</v>
      </c>
      <c r="J73" s="6"/>
    </row>
    <row r="74" spans="1:10" ht="18">
      <c r="A74" s="17" t="s">
        <v>45</v>
      </c>
      <c r="B74" s="18"/>
      <c r="C74" s="33">
        <f aca="true" t="shared" si="15" ref="C74:I74">SUM(C68:C73)</f>
        <v>224615287</v>
      </c>
      <c r="D74" s="33">
        <f t="shared" si="15"/>
        <v>197600000</v>
      </c>
      <c r="E74" s="112">
        <f t="shared" si="15"/>
        <v>198150000</v>
      </c>
      <c r="F74" s="33">
        <f t="shared" si="15"/>
        <v>62412500</v>
      </c>
      <c r="G74" s="33">
        <f t="shared" si="15"/>
        <v>124825000</v>
      </c>
      <c r="H74" s="33">
        <f t="shared" si="15"/>
        <v>187237500</v>
      </c>
      <c r="I74" s="33">
        <f t="shared" si="15"/>
        <v>249650000</v>
      </c>
      <c r="J74" s="6"/>
    </row>
    <row r="75" spans="1:10" ht="15.75">
      <c r="A75" s="1" t="s">
        <v>192</v>
      </c>
      <c r="B75" s="23"/>
      <c r="C75" s="36"/>
      <c r="D75" s="41"/>
      <c r="E75" s="41"/>
      <c r="F75" s="26"/>
      <c r="G75" s="26"/>
      <c r="H75" s="26"/>
      <c r="I75" s="41"/>
      <c r="J75" s="6"/>
    </row>
    <row r="76" spans="1:10" ht="15.75">
      <c r="A76" s="24" t="s">
        <v>101</v>
      </c>
      <c r="B76" s="23" t="s">
        <v>102</v>
      </c>
      <c r="C76" s="119">
        <v>187510</v>
      </c>
      <c r="D76" s="114">
        <v>200000</v>
      </c>
      <c r="E76" s="114">
        <v>200000</v>
      </c>
      <c r="F76" s="26">
        <f>0.25*I76</f>
        <v>50000</v>
      </c>
      <c r="G76" s="26">
        <f>F76*2</f>
        <v>100000</v>
      </c>
      <c r="H76" s="26">
        <f>F76*3</f>
        <v>150000</v>
      </c>
      <c r="I76" s="114">
        <v>200000</v>
      </c>
      <c r="J76" s="6"/>
    </row>
    <row r="77" spans="1:10" ht="15.75">
      <c r="A77" s="24" t="s">
        <v>103</v>
      </c>
      <c r="B77" s="23" t="s">
        <v>104</v>
      </c>
      <c r="C77" s="28">
        <v>827275</v>
      </c>
      <c r="D77" s="114">
        <v>800000</v>
      </c>
      <c r="E77" s="114">
        <v>800000</v>
      </c>
      <c r="F77" s="26">
        <f aca="true" t="shared" si="16" ref="F77:F89">0.25*I77</f>
        <v>225000</v>
      </c>
      <c r="G77" s="26">
        <f aca="true" t="shared" si="17" ref="G77:G84">F77*2</f>
        <v>450000</v>
      </c>
      <c r="H77" s="26">
        <f aca="true" t="shared" si="18" ref="H77:H84">F77*3</f>
        <v>675000</v>
      </c>
      <c r="I77" s="114">
        <v>900000</v>
      </c>
      <c r="J77" s="6"/>
    </row>
    <row r="78" spans="1:10" ht="15.75">
      <c r="A78" s="24" t="s">
        <v>105</v>
      </c>
      <c r="B78" s="23" t="s">
        <v>106</v>
      </c>
      <c r="C78" s="28">
        <v>403750</v>
      </c>
      <c r="D78" s="114">
        <v>250000</v>
      </c>
      <c r="E78" s="114">
        <v>350000</v>
      </c>
      <c r="F78" s="26">
        <f t="shared" si="16"/>
        <v>100000</v>
      </c>
      <c r="G78" s="26">
        <f t="shared" si="17"/>
        <v>200000</v>
      </c>
      <c r="H78" s="26">
        <f t="shared" si="18"/>
        <v>300000</v>
      </c>
      <c r="I78" s="114">
        <v>400000</v>
      </c>
      <c r="J78" s="6"/>
    </row>
    <row r="79" spans="1:10" ht="15.75">
      <c r="A79" s="24" t="s">
        <v>107</v>
      </c>
      <c r="B79" s="23" t="s">
        <v>108</v>
      </c>
      <c r="C79" s="28">
        <v>830505</v>
      </c>
      <c r="D79" s="114">
        <v>700000</v>
      </c>
      <c r="E79" s="114">
        <v>700000</v>
      </c>
      <c r="F79" s="26">
        <f t="shared" si="16"/>
        <v>250000</v>
      </c>
      <c r="G79" s="26">
        <f t="shared" si="17"/>
        <v>500000</v>
      </c>
      <c r="H79" s="26">
        <f t="shared" si="18"/>
        <v>750000</v>
      </c>
      <c r="I79" s="114">
        <v>1000000</v>
      </c>
      <c r="J79" s="6">
        <v>7</v>
      </c>
    </row>
    <row r="80" spans="1:10" ht="15.75">
      <c r="A80" s="24" t="s">
        <v>109</v>
      </c>
      <c r="B80" s="23" t="s">
        <v>110</v>
      </c>
      <c r="C80" s="28">
        <v>0</v>
      </c>
      <c r="D80" s="114">
        <v>700000</v>
      </c>
      <c r="E80" s="114">
        <v>700000</v>
      </c>
      <c r="F80" s="26">
        <f t="shared" si="16"/>
        <v>175000</v>
      </c>
      <c r="G80" s="26">
        <f t="shared" si="17"/>
        <v>350000</v>
      </c>
      <c r="H80" s="26">
        <f t="shared" si="18"/>
        <v>525000</v>
      </c>
      <c r="I80" s="114">
        <v>700000</v>
      </c>
      <c r="J80" s="6"/>
    </row>
    <row r="81" spans="1:10" ht="15.75">
      <c r="A81" s="24" t="s">
        <v>111</v>
      </c>
      <c r="B81" s="23" t="s">
        <v>112</v>
      </c>
      <c r="C81" s="28">
        <v>0</v>
      </c>
      <c r="D81" s="114">
        <v>60000</v>
      </c>
      <c r="E81" s="114">
        <v>60000</v>
      </c>
      <c r="F81" s="26">
        <f t="shared" si="16"/>
        <v>15000</v>
      </c>
      <c r="G81" s="26">
        <f t="shared" si="17"/>
        <v>30000</v>
      </c>
      <c r="H81" s="26">
        <f t="shared" si="18"/>
        <v>45000</v>
      </c>
      <c r="I81" s="114">
        <v>60000</v>
      </c>
      <c r="J81" s="6"/>
    </row>
    <row r="82" spans="1:10" ht="15.75">
      <c r="A82" s="24" t="s">
        <v>193</v>
      </c>
      <c r="B82" s="23" t="s">
        <v>194</v>
      </c>
      <c r="C82" s="28">
        <v>127100</v>
      </c>
      <c r="D82" s="114">
        <v>150000</v>
      </c>
      <c r="E82" s="114">
        <v>150000</v>
      </c>
      <c r="F82" s="26">
        <f>0.25*I82</f>
        <v>50000</v>
      </c>
      <c r="G82" s="26">
        <f>F82*2</f>
        <v>100000</v>
      </c>
      <c r="H82" s="26">
        <f>F82*3</f>
        <v>150000</v>
      </c>
      <c r="I82" s="114">
        <v>200000</v>
      </c>
      <c r="J82" s="6"/>
    </row>
    <row r="83" spans="1:10" ht="15.75">
      <c r="A83" s="24" t="s">
        <v>196</v>
      </c>
      <c r="B83" s="23" t="s">
        <v>195</v>
      </c>
      <c r="C83" s="28">
        <v>0</v>
      </c>
      <c r="D83" s="114">
        <v>200000</v>
      </c>
      <c r="E83" s="114">
        <v>300000</v>
      </c>
      <c r="F83" s="26">
        <f>0.25*I83</f>
        <v>100000</v>
      </c>
      <c r="G83" s="26">
        <f>F83*2</f>
        <v>200000</v>
      </c>
      <c r="H83" s="26">
        <f>F83*3</f>
        <v>300000</v>
      </c>
      <c r="I83" s="114">
        <v>400000</v>
      </c>
      <c r="J83" s="6"/>
    </row>
    <row r="84" spans="1:10" ht="15.75">
      <c r="A84" s="24" t="s">
        <v>113</v>
      </c>
      <c r="B84" s="23" t="s">
        <v>42</v>
      </c>
      <c r="C84" s="28">
        <v>0</v>
      </c>
      <c r="D84" s="114">
        <v>50000</v>
      </c>
      <c r="E84" s="114">
        <v>50000</v>
      </c>
      <c r="F84" s="26">
        <f t="shared" si="16"/>
        <v>12500</v>
      </c>
      <c r="G84" s="26">
        <f t="shared" si="17"/>
        <v>25000</v>
      </c>
      <c r="H84" s="26">
        <f t="shared" si="18"/>
        <v>37500</v>
      </c>
      <c r="I84" s="114">
        <v>50000</v>
      </c>
      <c r="J84" s="6"/>
    </row>
    <row r="85" spans="1:10" ht="15.75">
      <c r="A85" s="24" t="s">
        <v>114</v>
      </c>
      <c r="B85" s="23" t="s">
        <v>28</v>
      </c>
      <c r="C85" s="28">
        <v>12420300</v>
      </c>
      <c r="D85" s="114">
        <v>3000000</v>
      </c>
      <c r="E85" s="114">
        <v>3000000</v>
      </c>
      <c r="F85" s="26">
        <f t="shared" si="16"/>
        <v>1250000</v>
      </c>
      <c r="G85" s="26">
        <f>F85*2</f>
        <v>2500000</v>
      </c>
      <c r="H85" s="26">
        <f>F85*3</f>
        <v>3750000</v>
      </c>
      <c r="I85" s="114">
        <v>5000000</v>
      </c>
      <c r="J85" s="6">
        <v>8</v>
      </c>
    </row>
    <row r="86" spans="1:10" ht="18">
      <c r="A86" s="24" t="s">
        <v>115</v>
      </c>
      <c r="B86" s="48"/>
      <c r="C86" s="29">
        <v>298000</v>
      </c>
      <c r="D86" s="115">
        <v>5800000</v>
      </c>
      <c r="E86" s="115">
        <v>5800000</v>
      </c>
      <c r="F86" s="26">
        <f t="shared" si="16"/>
        <v>200000</v>
      </c>
      <c r="G86" s="26">
        <f>F86*2</f>
        <v>400000</v>
      </c>
      <c r="H86" s="26">
        <f>F86*3</f>
        <v>600000</v>
      </c>
      <c r="I86" s="115">
        <f>D143</f>
        <v>800000</v>
      </c>
      <c r="J86" s="6"/>
    </row>
    <row r="87" spans="1:10" ht="18">
      <c r="A87" s="50" t="s">
        <v>45</v>
      </c>
      <c r="B87" s="18"/>
      <c r="C87" s="33">
        <f>SUM(C76:C86)</f>
        <v>15094440</v>
      </c>
      <c r="D87" s="33">
        <f>SUM(D76:D86)</f>
        <v>11910000</v>
      </c>
      <c r="E87" s="112">
        <f>SUM(E76:E86)</f>
        <v>12110000</v>
      </c>
      <c r="F87" s="26">
        <f t="shared" si="16"/>
        <v>2427500</v>
      </c>
      <c r="G87" s="33">
        <f>SUM(G76:G85)</f>
        <v>4455000</v>
      </c>
      <c r="H87" s="33">
        <f>SUM(H76:H85)</f>
        <v>6682500</v>
      </c>
      <c r="I87" s="33">
        <f>SUM(I76:I86)</f>
        <v>9710000</v>
      </c>
      <c r="J87" s="6"/>
    </row>
    <row r="88" spans="1:10" ht="18">
      <c r="A88" s="50" t="s">
        <v>116</v>
      </c>
      <c r="B88" s="18"/>
      <c r="C88" s="33">
        <f>C28+C35+C43+C48+C58+C65+C74+C87</f>
        <v>276810261</v>
      </c>
      <c r="D88" s="33">
        <f>D28+D35+D43+D48+D58+D65+D74+D87</f>
        <v>259910000</v>
      </c>
      <c r="E88" s="33">
        <f>E87+E74+E65+E58+E48+E43+E35+E28</f>
        <v>263360000</v>
      </c>
      <c r="F88" s="26">
        <f t="shared" si="16"/>
        <v>81540000</v>
      </c>
      <c r="G88" s="33">
        <f>G28+G35+G43+G48+G58+G65+G74+G87</f>
        <v>162680000</v>
      </c>
      <c r="H88" s="33">
        <f>H28+H35+H43+H48+H58+H65+H74+H87</f>
        <v>236195000</v>
      </c>
      <c r="I88" s="33">
        <f>I28+I35+I43+I48+I58+I65+I74+I87</f>
        <v>326160000</v>
      </c>
      <c r="J88" s="6"/>
    </row>
    <row r="89" spans="1:10" ht="18">
      <c r="A89" s="50" t="s">
        <v>117</v>
      </c>
      <c r="B89" s="18"/>
      <c r="C89" s="33">
        <f>C12-C88</f>
        <v>50650160</v>
      </c>
      <c r="D89" s="33">
        <f>D12-D88</f>
        <v>4990000</v>
      </c>
      <c r="E89" s="33">
        <f>E12-E88</f>
        <v>35040000</v>
      </c>
      <c r="F89" s="26">
        <f t="shared" si="16"/>
        <v>5060000</v>
      </c>
      <c r="G89" s="33">
        <f>G12-G88</f>
        <v>10520000</v>
      </c>
      <c r="H89" s="33">
        <f>H12-H88</f>
        <v>23605000</v>
      </c>
      <c r="I89" s="33">
        <f>I12-I88</f>
        <v>20240000</v>
      </c>
      <c r="J89" s="6"/>
    </row>
    <row r="90" spans="1:10" ht="18">
      <c r="A90" s="17"/>
      <c r="B90" s="18"/>
      <c r="C90" s="33"/>
      <c r="D90" s="33"/>
      <c r="E90" s="33"/>
      <c r="F90" s="33"/>
      <c r="G90" s="33"/>
      <c r="H90" s="33"/>
      <c r="I90" s="33"/>
      <c r="J90" s="6"/>
    </row>
    <row r="91" spans="1:10" ht="47.25">
      <c r="A91" s="8" t="s">
        <v>2</v>
      </c>
      <c r="B91" s="9" t="s">
        <v>3</v>
      </c>
      <c r="C91" s="13" t="s">
        <v>225</v>
      </c>
      <c r="D91" s="14" t="s">
        <v>178</v>
      </c>
      <c r="E91" s="14" t="s">
        <v>214</v>
      </c>
      <c r="F91" s="15" t="s">
        <v>219</v>
      </c>
      <c r="G91" s="15" t="s">
        <v>220</v>
      </c>
      <c r="H91" s="15" t="s">
        <v>221</v>
      </c>
      <c r="I91" s="14" t="s">
        <v>222</v>
      </c>
      <c r="J91" s="16"/>
    </row>
    <row r="92" spans="1:10" ht="15.75">
      <c r="A92" s="24"/>
      <c r="B92" s="23"/>
      <c r="C92" s="19" t="s">
        <v>5</v>
      </c>
      <c r="D92" s="20" t="s">
        <v>5</v>
      </c>
      <c r="E92" s="20" t="s">
        <v>5</v>
      </c>
      <c r="F92" s="19" t="s">
        <v>5</v>
      </c>
      <c r="G92" s="19" t="s">
        <v>5</v>
      </c>
      <c r="H92" s="19" t="s">
        <v>5</v>
      </c>
      <c r="I92" s="20" t="s">
        <v>5</v>
      </c>
      <c r="J92" s="6"/>
    </row>
    <row r="93" spans="1:10" ht="15.75">
      <c r="A93" s="40" t="s">
        <v>118</v>
      </c>
      <c r="B93" s="23"/>
      <c r="C93" s="51"/>
      <c r="D93" s="41"/>
      <c r="E93" s="41"/>
      <c r="F93" s="24"/>
      <c r="G93" s="24"/>
      <c r="H93" s="24"/>
      <c r="I93" s="41"/>
      <c r="J93" s="6"/>
    </row>
    <row r="94" spans="1:10" ht="15.75">
      <c r="A94" s="24" t="s">
        <v>119</v>
      </c>
      <c r="B94" s="24"/>
      <c r="C94" s="52">
        <v>113075359</v>
      </c>
      <c r="D94" s="53">
        <v>7606039</v>
      </c>
      <c r="E94" s="53">
        <v>6578039</v>
      </c>
      <c r="F94" s="36"/>
      <c r="G94" s="36"/>
      <c r="H94" s="36"/>
      <c r="I94" s="53">
        <f>E109</f>
        <v>28610039</v>
      </c>
      <c r="J94" s="6"/>
    </row>
    <row r="95" spans="1:10" ht="15.75">
      <c r="A95" s="22" t="s">
        <v>120</v>
      </c>
      <c r="B95" s="24"/>
      <c r="C95" s="52"/>
      <c r="D95" s="53"/>
      <c r="E95" s="53"/>
      <c r="F95" s="36"/>
      <c r="G95" s="36"/>
      <c r="H95" s="36"/>
      <c r="I95" s="53"/>
      <c r="J95" s="6"/>
    </row>
    <row r="96" spans="1:10" ht="18">
      <c r="A96" s="24" t="s">
        <v>121</v>
      </c>
      <c r="B96" s="24"/>
      <c r="C96" s="54">
        <v>0</v>
      </c>
      <c r="D96" s="55">
        <v>0</v>
      </c>
      <c r="E96" s="55">
        <v>0</v>
      </c>
      <c r="F96" s="42"/>
      <c r="G96" s="42"/>
      <c r="H96" s="42"/>
      <c r="I96" s="55">
        <v>0</v>
      </c>
      <c r="J96" s="6"/>
    </row>
    <row r="97" spans="1:10" ht="15.75">
      <c r="A97" s="24" t="s">
        <v>122</v>
      </c>
      <c r="B97" s="24"/>
      <c r="C97" s="52">
        <f>SUM(C94:C96)</f>
        <v>113075359</v>
      </c>
      <c r="D97" s="52">
        <f>SUM(D94:D96)</f>
        <v>7606039</v>
      </c>
      <c r="E97" s="52">
        <f>SUM(E94:E96)</f>
        <v>6578039</v>
      </c>
      <c r="F97" s="56"/>
      <c r="G97" s="56"/>
      <c r="H97" s="56"/>
      <c r="I97" s="52">
        <f>SUM(I94:I96)</f>
        <v>28610039</v>
      </c>
      <c r="J97" s="6"/>
    </row>
    <row r="98" spans="1:10" ht="15.75">
      <c r="A98" s="17"/>
      <c r="B98" s="24"/>
      <c r="C98" s="57"/>
      <c r="D98" s="41"/>
      <c r="E98" s="41"/>
      <c r="F98" s="36"/>
      <c r="G98" s="36"/>
      <c r="H98" s="36"/>
      <c r="I98" s="41"/>
      <c r="J98" s="6"/>
    </row>
    <row r="99" spans="1:10" ht="15.75">
      <c r="A99" s="50" t="s">
        <v>123</v>
      </c>
      <c r="B99" s="58"/>
      <c r="C99" s="59">
        <v>52471934</v>
      </c>
      <c r="D99" s="60">
        <v>5590000</v>
      </c>
      <c r="E99" s="60">
        <v>35040000</v>
      </c>
      <c r="F99" s="61"/>
      <c r="G99" s="61"/>
      <c r="H99" s="61"/>
      <c r="I99" s="60">
        <f>I89</f>
        <v>20240000</v>
      </c>
      <c r="J99" s="6"/>
    </row>
    <row r="100" spans="1:10" ht="15.75">
      <c r="A100" s="1" t="s">
        <v>120</v>
      </c>
      <c r="B100" s="24"/>
      <c r="C100" s="63"/>
      <c r="D100" s="25"/>
      <c r="E100" s="25"/>
      <c r="F100" s="36"/>
      <c r="G100" s="36"/>
      <c r="H100" s="36"/>
      <c r="I100" s="25"/>
      <c r="J100" s="6"/>
    </row>
    <row r="101" spans="1:10" ht="15.75">
      <c r="A101" s="24" t="s">
        <v>124</v>
      </c>
      <c r="B101" s="24"/>
      <c r="C101" s="25">
        <v>-10189632</v>
      </c>
      <c r="D101" s="25">
        <f>-(0.2*D99)</f>
        <v>-1118000</v>
      </c>
      <c r="E101" s="25">
        <f>-(0.2*E99)</f>
        <v>-7008000</v>
      </c>
      <c r="F101" s="28"/>
      <c r="G101" s="28"/>
      <c r="H101" s="28"/>
      <c r="I101" s="25">
        <f>0.2*I89*-1</f>
        <v>-4048000</v>
      </c>
      <c r="J101" s="6"/>
    </row>
    <row r="102" spans="1:10" ht="15.75">
      <c r="A102" s="24" t="s">
        <v>125</v>
      </c>
      <c r="B102" s="24"/>
      <c r="C102" s="123">
        <f>-C47</f>
        <v>-1523773</v>
      </c>
      <c r="D102" s="25">
        <v>-1500000</v>
      </c>
      <c r="E102" s="25">
        <v>-2000000</v>
      </c>
      <c r="F102" s="28"/>
      <c r="G102" s="28"/>
      <c r="H102" s="28"/>
      <c r="I102" s="25">
        <f>E47*-1</f>
        <v>-2000000</v>
      </c>
      <c r="J102" s="6"/>
    </row>
    <row r="103" spans="1:10" ht="15.75">
      <c r="A103" s="24" t="s">
        <v>126</v>
      </c>
      <c r="B103" s="24"/>
      <c r="C103" s="25">
        <v>-1500000</v>
      </c>
      <c r="D103" s="25">
        <v>-1500000</v>
      </c>
      <c r="E103" s="25">
        <v>-1500000</v>
      </c>
      <c r="F103" s="28"/>
      <c r="G103" s="28"/>
      <c r="H103" s="28"/>
      <c r="I103" s="25">
        <v>-1500000</v>
      </c>
      <c r="J103" s="6"/>
    </row>
    <row r="104" spans="1:10" ht="18">
      <c r="A104" s="24" t="s">
        <v>127</v>
      </c>
      <c r="B104" s="24"/>
      <c r="C104" s="25">
        <v>-500000</v>
      </c>
      <c r="D104" s="25">
        <v>-500000</v>
      </c>
      <c r="E104" s="25">
        <v>-500000</v>
      </c>
      <c r="F104" s="29"/>
      <c r="G104" s="29"/>
      <c r="H104" s="29"/>
      <c r="I104" s="25">
        <v>-700000</v>
      </c>
      <c r="J104" s="6"/>
    </row>
    <row r="105" spans="1:10" ht="18">
      <c r="A105" s="24" t="s">
        <v>207</v>
      </c>
      <c r="B105" s="24"/>
      <c r="C105" s="25">
        <v>-4148360</v>
      </c>
      <c r="D105" s="25">
        <v>0</v>
      </c>
      <c r="E105" s="25">
        <v>0</v>
      </c>
      <c r="F105" s="29"/>
      <c r="G105" s="29"/>
      <c r="H105" s="29"/>
      <c r="I105" s="25">
        <v>-5000000</v>
      </c>
      <c r="J105" s="6"/>
    </row>
    <row r="106" spans="1:10" ht="15.75">
      <c r="A106" s="24" t="s">
        <v>128</v>
      </c>
      <c r="B106" s="24"/>
      <c r="C106" s="64">
        <v>-14473005</v>
      </c>
      <c r="D106" s="64">
        <v>-2000000</v>
      </c>
      <c r="E106" s="64">
        <v>-2000000</v>
      </c>
      <c r="F106" s="28"/>
      <c r="G106" s="28"/>
      <c r="H106" s="28"/>
      <c r="I106" s="25">
        <v>-13000000</v>
      </c>
      <c r="J106" s="6"/>
    </row>
    <row r="107" spans="1:10" ht="18">
      <c r="A107" s="21"/>
      <c r="B107" s="24"/>
      <c r="C107" s="65">
        <f>SUM(C101:C106)</f>
        <v>-32334770</v>
      </c>
      <c r="D107" s="65">
        <f>SUM(D101:D106)</f>
        <v>-6618000</v>
      </c>
      <c r="E107" s="65">
        <f>SUM(E101:E106)</f>
        <v>-13008000</v>
      </c>
      <c r="F107" s="66"/>
      <c r="G107" s="66"/>
      <c r="H107" s="66"/>
      <c r="I107" s="67">
        <f>SUM(I101:I106)</f>
        <v>-26248000</v>
      </c>
      <c r="J107" s="68"/>
    </row>
    <row r="108" spans="1:10" ht="18">
      <c r="A108" s="3" t="s">
        <v>129</v>
      </c>
      <c r="B108" s="24"/>
      <c r="C108" s="69">
        <f>C99+C101+C102+C103+C104+C105+C106</f>
        <v>20137164</v>
      </c>
      <c r="D108" s="69">
        <f>D99+D107</f>
        <v>-1028000</v>
      </c>
      <c r="E108" s="69">
        <f>E99+E107</f>
        <v>22032000</v>
      </c>
      <c r="F108" s="70"/>
      <c r="G108" s="70"/>
      <c r="H108" s="70"/>
      <c r="I108" s="69">
        <f>I99+I107</f>
        <v>-6008000</v>
      </c>
      <c r="J108" s="71"/>
    </row>
    <row r="109" spans="1:10" ht="16.5" thickBot="1">
      <c r="A109" s="3" t="s">
        <v>130</v>
      </c>
      <c r="B109" s="58"/>
      <c r="C109" s="72">
        <f>C97+C108</f>
        <v>133212523</v>
      </c>
      <c r="D109" s="72">
        <f>D97+D108</f>
        <v>6578039</v>
      </c>
      <c r="E109" s="72">
        <f>E97+E108</f>
        <v>28610039</v>
      </c>
      <c r="F109" s="73"/>
      <c r="G109" s="73"/>
      <c r="H109" s="73"/>
      <c r="I109" s="72">
        <f>I97+I108</f>
        <v>22602039</v>
      </c>
      <c r="J109" s="71"/>
    </row>
    <row r="110" spans="1:10" ht="16.5" thickTop="1">
      <c r="A110" s="3"/>
      <c r="B110" s="58"/>
      <c r="C110" s="59"/>
      <c r="D110" s="59"/>
      <c r="E110" s="59"/>
      <c r="F110" s="73"/>
      <c r="G110" s="73"/>
      <c r="H110" s="73"/>
      <c r="I110" s="59"/>
      <c r="J110" s="71"/>
    </row>
    <row r="111" spans="1:10" ht="15.75">
      <c r="A111" s="1" t="s">
        <v>223</v>
      </c>
      <c r="B111" s="58"/>
      <c r="C111" s="73"/>
      <c r="D111" s="73"/>
      <c r="E111" s="73"/>
      <c r="F111" s="73"/>
      <c r="G111" s="73"/>
      <c r="H111" s="73"/>
      <c r="I111" s="73"/>
      <c r="J111" s="71"/>
    </row>
    <row r="112" spans="1:10" ht="15.75">
      <c r="A112" s="1" t="s">
        <v>231</v>
      </c>
      <c r="B112" s="50"/>
      <c r="C112" s="74"/>
      <c r="D112" s="75"/>
      <c r="E112" s="75"/>
      <c r="F112" s="50"/>
      <c r="G112" s="50"/>
      <c r="H112" s="50"/>
      <c r="I112" s="75"/>
      <c r="J112" s="32"/>
    </row>
    <row r="113" spans="1:10" ht="15.75">
      <c r="A113" s="24" t="s">
        <v>232</v>
      </c>
      <c r="B113" s="50"/>
      <c r="C113" s="74"/>
      <c r="D113" s="75"/>
      <c r="E113" s="75"/>
      <c r="F113" s="50"/>
      <c r="G113" s="50"/>
      <c r="H113" s="50"/>
      <c r="I113" s="75"/>
      <c r="J113" s="32"/>
    </row>
    <row r="114" spans="1:10" ht="15.75">
      <c r="A114" s="1" t="s">
        <v>233</v>
      </c>
      <c r="B114" s="3"/>
      <c r="C114" s="77"/>
      <c r="D114" s="78"/>
      <c r="E114" s="78"/>
      <c r="F114" s="5"/>
      <c r="G114" s="3"/>
      <c r="H114" s="3"/>
      <c r="I114" s="78"/>
      <c r="J114" s="32"/>
    </row>
    <row r="115" spans="1:10" ht="15.75">
      <c r="A115" s="43" t="s">
        <v>234</v>
      </c>
      <c r="B115" s="24"/>
      <c r="C115" s="57"/>
      <c r="D115" s="41"/>
      <c r="E115" s="41"/>
      <c r="F115" s="24"/>
      <c r="G115" s="24"/>
      <c r="H115" s="24"/>
      <c r="I115" s="41"/>
      <c r="J115" s="32"/>
    </row>
    <row r="116" spans="1:10" ht="15.75">
      <c r="A116" s="1" t="s">
        <v>235</v>
      </c>
      <c r="B116" s="24"/>
      <c r="C116" s="57"/>
      <c r="D116" s="41"/>
      <c r="E116" s="41"/>
      <c r="F116" s="24"/>
      <c r="G116" s="24"/>
      <c r="H116" s="24"/>
      <c r="I116" s="41"/>
      <c r="J116" s="32"/>
    </row>
    <row r="117" spans="1:10" ht="15.75">
      <c r="A117" s="43" t="s">
        <v>236</v>
      </c>
      <c r="B117" s="24"/>
      <c r="C117" s="57"/>
      <c r="D117" s="41"/>
      <c r="E117" s="41"/>
      <c r="F117" s="24"/>
      <c r="G117" s="24"/>
      <c r="H117" s="24"/>
      <c r="I117" s="41"/>
      <c r="J117" s="32"/>
    </row>
    <row r="118" spans="1:10" ht="15.75">
      <c r="A118" s="81" t="s">
        <v>237</v>
      </c>
      <c r="B118" s="3"/>
      <c r="C118" s="77"/>
      <c r="D118" s="78"/>
      <c r="E118" s="78"/>
      <c r="F118" s="3"/>
      <c r="G118" s="3"/>
      <c r="H118" s="3"/>
      <c r="I118" s="78"/>
      <c r="J118" s="32"/>
    </row>
    <row r="119" spans="1:10" ht="15.75">
      <c r="A119" s="43" t="s">
        <v>238</v>
      </c>
      <c r="B119" s="43"/>
      <c r="C119" s="43"/>
      <c r="D119" s="43"/>
      <c r="E119" s="43"/>
      <c r="F119" s="43"/>
      <c r="G119" s="43"/>
      <c r="H119" s="43"/>
      <c r="I119" s="43"/>
      <c r="J119" s="80"/>
    </row>
    <row r="120" spans="1:10" ht="15.75">
      <c r="A120" s="81" t="s">
        <v>239</v>
      </c>
      <c r="B120" s="43"/>
      <c r="C120" s="43"/>
      <c r="D120" s="43"/>
      <c r="E120" s="43"/>
      <c r="F120" s="43"/>
      <c r="G120" s="43"/>
      <c r="H120" s="43"/>
      <c r="I120" s="43"/>
      <c r="J120" s="80"/>
    </row>
    <row r="121" spans="1:10" ht="15.75">
      <c r="A121" s="43" t="s">
        <v>240</v>
      </c>
      <c r="B121" s="43"/>
      <c r="C121" s="43"/>
      <c r="D121" s="43"/>
      <c r="E121" s="43"/>
      <c r="F121" s="43"/>
      <c r="G121" s="43"/>
      <c r="H121" s="43"/>
      <c r="I121" s="43"/>
      <c r="J121" s="80"/>
    </row>
    <row r="122" spans="1:10" ht="15.75">
      <c r="A122" s="117" t="s">
        <v>241</v>
      </c>
      <c r="B122" s="81"/>
      <c r="C122" s="81"/>
      <c r="D122" s="81"/>
      <c r="E122" s="81"/>
      <c r="F122" s="81"/>
      <c r="G122" s="81"/>
      <c r="H122" s="81"/>
      <c r="I122" s="81"/>
      <c r="J122" s="82"/>
    </row>
    <row r="123" spans="1:10" ht="15.75">
      <c r="A123" s="83" t="s">
        <v>242</v>
      </c>
      <c r="B123" s="24"/>
      <c r="C123" s="24"/>
      <c r="D123" s="41"/>
      <c r="E123" s="41"/>
      <c r="F123" s="24"/>
      <c r="G123" s="24"/>
      <c r="H123" s="24"/>
      <c r="I123" s="41"/>
      <c r="J123" s="32"/>
    </row>
    <row r="124" spans="1:10" ht="15.75">
      <c r="A124" s="81" t="s">
        <v>243</v>
      </c>
      <c r="B124" s="24"/>
      <c r="C124" s="24"/>
      <c r="D124" s="41"/>
      <c r="E124" s="41"/>
      <c r="F124" s="24"/>
      <c r="G124" s="24"/>
      <c r="H124" s="24"/>
      <c r="I124" s="41"/>
      <c r="J124" s="32"/>
    </row>
    <row r="125" spans="1:10" ht="15.75">
      <c r="A125" s="83" t="s">
        <v>244</v>
      </c>
      <c r="B125" s="24"/>
      <c r="C125" s="24"/>
      <c r="D125" s="41"/>
      <c r="E125" s="41"/>
      <c r="F125" s="24"/>
      <c r="G125" s="24"/>
      <c r="H125" s="24"/>
      <c r="I125" s="41"/>
      <c r="J125" s="32"/>
    </row>
    <row r="126" spans="1:10" ht="15.75">
      <c r="A126" s="81" t="s">
        <v>247</v>
      </c>
      <c r="B126" s="24"/>
      <c r="C126" s="24"/>
      <c r="D126" s="41"/>
      <c r="E126" s="41"/>
      <c r="F126" s="24"/>
      <c r="G126" s="24"/>
      <c r="H126" s="24"/>
      <c r="I126" s="41"/>
      <c r="J126" s="32"/>
    </row>
    <row r="127" spans="1:10" ht="15.75">
      <c r="A127" s="83" t="s">
        <v>245</v>
      </c>
      <c r="B127" s="24"/>
      <c r="C127" s="24"/>
      <c r="D127" s="41"/>
      <c r="E127" s="41"/>
      <c r="F127" s="24"/>
      <c r="G127" s="24"/>
      <c r="H127" s="24"/>
      <c r="I127" s="41"/>
      <c r="J127" s="32"/>
    </row>
    <row r="128" spans="1:10" ht="15.75">
      <c r="A128" s="81"/>
      <c r="B128" s="24"/>
      <c r="C128" s="24"/>
      <c r="D128" s="41"/>
      <c r="E128" s="41"/>
      <c r="F128" s="24"/>
      <c r="G128" s="24"/>
      <c r="H128" s="24"/>
      <c r="I128" s="41"/>
      <c r="J128" s="32"/>
    </row>
    <row r="129" spans="1:10" ht="15.75">
      <c r="A129" s="83"/>
      <c r="B129" s="24"/>
      <c r="C129" s="24"/>
      <c r="D129" s="41"/>
      <c r="E129" s="41"/>
      <c r="F129" s="24"/>
      <c r="G129" s="24"/>
      <c r="H129" s="24"/>
      <c r="I129" s="41"/>
      <c r="J129" s="32"/>
    </row>
    <row r="130" spans="1:10" ht="15.75">
      <c r="A130" s="81"/>
      <c r="B130" s="24"/>
      <c r="C130" s="24"/>
      <c r="D130" s="41"/>
      <c r="E130" s="41"/>
      <c r="F130" s="24"/>
      <c r="G130" s="24"/>
      <c r="H130" s="24"/>
      <c r="I130" s="41"/>
      <c r="J130" s="32"/>
    </row>
    <row r="131" spans="1:10" ht="15.75">
      <c r="A131" s="83"/>
      <c r="B131" s="24"/>
      <c r="C131" s="24"/>
      <c r="D131" s="41"/>
      <c r="E131" s="41"/>
      <c r="F131" s="24"/>
      <c r="G131" s="24"/>
      <c r="H131" s="24"/>
      <c r="I131" s="41"/>
      <c r="J131" s="32"/>
    </row>
    <row r="132" spans="1:10" ht="15.75">
      <c r="A132" s="83"/>
      <c r="B132" s="24"/>
      <c r="C132" s="24"/>
      <c r="D132" s="41"/>
      <c r="E132" s="41"/>
      <c r="F132" s="24"/>
      <c r="G132" s="24"/>
      <c r="H132" s="24"/>
      <c r="I132" s="41"/>
      <c r="J132" s="32"/>
    </row>
    <row r="133" spans="1:10" ht="15.75">
      <c r="A133" s="83"/>
      <c r="B133" s="24"/>
      <c r="C133" s="24"/>
      <c r="D133" s="41"/>
      <c r="E133" s="41"/>
      <c r="F133" s="24"/>
      <c r="G133" s="24"/>
      <c r="H133" s="24"/>
      <c r="I133" s="41"/>
      <c r="J133" s="32"/>
    </row>
    <row r="134" spans="1:10" ht="15.75">
      <c r="A134" s="84"/>
      <c r="B134" s="24"/>
      <c r="C134" s="24"/>
      <c r="D134" s="41"/>
      <c r="E134" s="41"/>
      <c r="F134" s="24"/>
      <c r="G134" s="24"/>
      <c r="H134" s="24"/>
      <c r="I134" s="41"/>
      <c r="J134" s="32"/>
    </row>
    <row r="135" spans="1:10" ht="15.75">
      <c r="A135" s="87" t="s">
        <v>0</v>
      </c>
      <c r="B135" s="24"/>
      <c r="C135" s="24"/>
      <c r="D135" s="41"/>
      <c r="E135" s="41"/>
      <c r="F135" s="24"/>
      <c r="G135" s="24"/>
      <c r="H135" s="24"/>
      <c r="I135" s="41"/>
      <c r="J135" s="32"/>
    </row>
    <row r="136" spans="1:10" ht="16.5">
      <c r="A136" s="90" t="s">
        <v>246</v>
      </c>
      <c r="B136" s="48"/>
      <c r="C136" s="85"/>
      <c r="D136" s="86"/>
      <c r="E136" s="86"/>
      <c r="F136" s="48"/>
      <c r="G136" s="48"/>
      <c r="H136" s="24"/>
      <c r="I136" s="41"/>
      <c r="J136" s="32"/>
    </row>
    <row r="137" spans="1:10" ht="15.75">
      <c r="A137" s="87" t="s">
        <v>2</v>
      </c>
      <c r="B137" s="88"/>
      <c r="C137" s="58"/>
      <c r="D137" s="60"/>
      <c r="E137" s="60"/>
      <c r="F137" s="87" t="s">
        <v>1</v>
      </c>
      <c r="G137" s="58"/>
      <c r="H137" s="48"/>
      <c r="I137" s="41"/>
      <c r="J137" s="37"/>
    </row>
    <row r="138" spans="1:10" ht="15.75">
      <c r="A138" s="96"/>
      <c r="B138" s="91"/>
      <c r="C138" s="87"/>
      <c r="D138" s="92"/>
      <c r="E138" s="92"/>
      <c r="F138" s="87"/>
      <c r="G138" s="87"/>
      <c r="H138" s="62"/>
      <c r="I138" s="60"/>
      <c r="J138" s="6"/>
    </row>
    <row r="139" spans="1:10" ht="47.25">
      <c r="A139" s="101" t="s">
        <v>135</v>
      </c>
      <c r="B139" s="62"/>
      <c r="C139" s="91" t="s">
        <v>131</v>
      </c>
      <c r="D139" s="94" t="s">
        <v>132</v>
      </c>
      <c r="E139" s="62"/>
      <c r="F139" s="94" t="s">
        <v>133</v>
      </c>
      <c r="G139" s="95" t="s">
        <v>134</v>
      </c>
      <c r="H139" s="87"/>
      <c r="I139" s="92"/>
      <c r="J139" s="11"/>
    </row>
    <row r="140" spans="1:10" ht="15.75">
      <c r="A140" s="89"/>
      <c r="B140" s="84"/>
      <c r="C140" s="97"/>
      <c r="D140" s="98" t="s">
        <v>5</v>
      </c>
      <c r="E140" s="84"/>
      <c r="F140" s="98" t="s">
        <v>5</v>
      </c>
      <c r="G140" s="99" t="s">
        <v>5</v>
      </c>
      <c r="H140" s="62"/>
      <c r="I140" s="62"/>
      <c r="J140" s="80"/>
    </row>
    <row r="141" spans="1:10" ht="15.75">
      <c r="A141" s="96" t="s">
        <v>136</v>
      </c>
      <c r="B141" s="84"/>
      <c r="C141" s="97" t="s">
        <v>137</v>
      </c>
      <c r="D141" s="53">
        <v>300000</v>
      </c>
      <c r="E141" s="84"/>
      <c r="F141" s="53">
        <v>0</v>
      </c>
      <c r="G141" s="53">
        <v>0</v>
      </c>
      <c r="H141" s="84"/>
      <c r="I141" s="84"/>
      <c r="J141" s="80"/>
    </row>
    <row r="142" spans="1:10" ht="15.75">
      <c r="A142" s="96" t="s">
        <v>138</v>
      </c>
      <c r="B142" s="84"/>
      <c r="C142" s="97" t="s">
        <v>137</v>
      </c>
      <c r="D142" s="53">
        <v>500000</v>
      </c>
      <c r="E142" s="84"/>
      <c r="F142" s="53"/>
      <c r="G142" s="53"/>
      <c r="H142" s="84"/>
      <c r="I142" s="84"/>
      <c r="J142" s="80"/>
    </row>
    <row r="143" spans="1:10" ht="16.5" thickBot="1">
      <c r="A143" s="58" t="s">
        <v>139</v>
      </c>
      <c r="B143" s="100"/>
      <c r="C143" s="100"/>
      <c r="D143" s="104">
        <f>SUM(D141:D142)</f>
        <v>800000</v>
      </c>
      <c r="E143" s="62"/>
      <c r="F143" s="104">
        <f>SUM(F141:F141)</f>
        <v>0</v>
      </c>
      <c r="G143" s="104">
        <f>SUM(G141:G141)</f>
        <v>0</v>
      </c>
      <c r="H143" s="84"/>
      <c r="I143" s="84"/>
      <c r="J143" s="80"/>
    </row>
    <row r="144" spans="1:10" ht="16.5" thickTop="1">
      <c r="A144" s="24" t="s">
        <v>140</v>
      </c>
      <c r="B144" s="62"/>
      <c r="C144" s="88"/>
      <c r="D144" s="106"/>
      <c r="E144" s="106"/>
      <c r="F144" s="105"/>
      <c r="G144" s="105"/>
      <c r="H144" s="62"/>
      <c r="I144" s="62"/>
      <c r="J144" s="80"/>
    </row>
    <row r="145" spans="1:10" ht="15.75">
      <c r="A145" s="48"/>
      <c r="B145" s="24"/>
      <c r="C145" s="24"/>
      <c r="D145" s="41"/>
      <c r="E145" s="41"/>
      <c r="F145" s="24"/>
      <c r="G145" s="24"/>
      <c r="H145" s="105"/>
      <c r="I145" s="106"/>
      <c r="J145" s="3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98">
      <selection activeCell="C8" sqref="C8"/>
    </sheetView>
  </sheetViews>
  <sheetFormatPr defaultColWidth="9.140625" defaultRowHeight="15"/>
  <cols>
    <col min="1" max="1" width="30.7109375" style="0" customWidth="1"/>
    <col min="3" max="3" width="12.7109375" style="0" bestFit="1" customWidth="1"/>
    <col min="4" max="4" width="12.28125" style="0" bestFit="1" customWidth="1"/>
    <col min="5" max="5" width="15.00390625" style="0" bestFit="1" customWidth="1"/>
    <col min="6" max="6" width="11.28125" style="0" bestFit="1" customWidth="1"/>
    <col min="7" max="8" width="12.28125" style="0" bestFit="1" customWidth="1"/>
    <col min="9" max="9" width="15.00390625" style="0" bestFit="1" customWidth="1"/>
  </cols>
  <sheetData>
    <row r="1" spans="1:10" ht="15.75">
      <c r="A1" s="1" t="s">
        <v>0</v>
      </c>
      <c r="B1" s="2"/>
      <c r="C1" s="3"/>
      <c r="D1" s="4"/>
      <c r="E1" s="1" t="s">
        <v>1</v>
      </c>
      <c r="F1" s="3"/>
      <c r="G1" s="3"/>
      <c r="H1" s="5"/>
      <c r="I1" s="1"/>
      <c r="J1" s="6"/>
    </row>
    <row r="2" spans="1:10" ht="15.75">
      <c r="A2" s="8" t="s">
        <v>215</v>
      </c>
      <c r="B2" s="9"/>
      <c r="C2" s="1"/>
      <c r="D2" s="10"/>
      <c r="E2" s="10"/>
      <c r="F2" s="1"/>
      <c r="G2" s="1"/>
      <c r="H2" s="1"/>
      <c r="I2" s="10"/>
      <c r="J2" s="11"/>
    </row>
    <row r="3" spans="1:10" ht="47.25">
      <c r="A3" s="8" t="s">
        <v>2</v>
      </c>
      <c r="B3" s="9" t="s">
        <v>3</v>
      </c>
      <c r="C3" s="13" t="s">
        <v>209</v>
      </c>
      <c r="D3" s="14" t="s">
        <v>210</v>
      </c>
      <c r="E3" s="14" t="s">
        <v>178</v>
      </c>
      <c r="F3" s="15" t="s">
        <v>211</v>
      </c>
      <c r="G3" s="15" t="s">
        <v>212</v>
      </c>
      <c r="H3" s="15" t="s">
        <v>213</v>
      </c>
      <c r="I3" s="14" t="s">
        <v>214</v>
      </c>
      <c r="J3" s="16" t="s">
        <v>4</v>
      </c>
    </row>
    <row r="4" spans="1:10" ht="15.75">
      <c r="A4" s="17"/>
      <c r="B4" s="18"/>
      <c r="C4" s="19" t="s">
        <v>5</v>
      </c>
      <c r="D4" s="20" t="s">
        <v>5</v>
      </c>
      <c r="E4" s="20" t="s">
        <v>5</v>
      </c>
      <c r="F4" s="19" t="s">
        <v>5</v>
      </c>
      <c r="G4" s="19" t="s">
        <v>5</v>
      </c>
      <c r="H4" s="19" t="s">
        <v>5</v>
      </c>
      <c r="I4" s="20" t="s">
        <v>5</v>
      </c>
      <c r="J4" s="6"/>
    </row>
    <row r="5" spans="1:10" ht="15.75">
      <c r="A5" s="22" t="s">
        <v>6</v>
      </c>
      <c r="B5" s="23"/>
      <c r="C5" s="24"/>
      <c r="D5" s="25"/>
      <c r="E5" s="25"/>
      <c r="F5" s="24"/>
      <c r="G5" s="24"/>
      <c r="H5" s="24"/>
      <c r="I5" s="25"/>
      <c r="J5" s="6"/>
    </row>
    <row r="6" spans="1:10" ht="15.75">
      <c r="A6" s="24" t="s">
        <v>156</v>
      </c>
      <c r="B6" s="23" t="s">
        <v>7</v>
      </c>
      <c r="C6" s="25">
        <v>10851180</v>
      </c>
      <c r="D6" s="25">
        <v>2500000</v>
      </c>
      <c r="E6" s="41">
        <v>4500000</v>
      </c>
      <c r="F6" s="26">
        <f aca="true" t="shared" si="0" ref="F6:F11">I6/4</f>
        <v>1625000</v>
      </c>
      <c r="G6" s="26">
        <f aca="true" t="shared" si="1" ref="G6:G11">I6/2</f>
        <v>3250000</v>
      </c>
      <c r="H6" s="26">
        <f aca="true" t="shared" si="2" ref="H6:H11">F6*3</f>
        <v>4875000</v>
      </c>
      <c r="I6" s="41">
        <v>6500000</v>
      </c>
      <c r="J6" s="37"/>
    </row>
    <row r="7" spans="1:10" ht="15.75">
      <c r="A7" s="24" t="s">
        <v>8</v>
      </c>
      <c r="B7" s="23" t="s">
        <v>9</v>
      </c>
      <c r="C7" s="27">
        <v>0</v>
      </c>
      <c r="D7" s="25">
        <v>10000</v>
      </c>
      <c r="E7" s="41">
        <v>50000</v>
      </c>
      <c r="F7" s="26">
        <f t="shared" si="0"/>
        <v>12500</v>
      </c>
      <c r="G7" s="26">
        <f t="shared" si="1"/>
        <v>25000</v>
      </c>
      <c r="H7" s="26">
        <f t="shared" si="2"/>
        <v>37500</v>
      </c>
      <c r="I7" s="41">
        <v>50000</v>
      </c>
      <c r="J7" s="6"/>
    </row>
    <row r="8" spans="1:10" ht="15.75">
      <c r="A8" s="24" t="s">
        <v>10</v>
      </c>
      <c r="B8" s="23" t="s">
        <v>11</v>
      </c>
      <c r="C8" s="28">
        <v>0</v>
      </c>
      <c r="D8" s="25">
        <v>195000000</v>
      </c>
      <c r="E8" s="41">
        <v>250000000</v>
      </c>
      <c r="F8" s="26">
        <f t="shared" si="0"/>
        <v>70000000</v>
      </c>
      <c r="G8" s="26">
        <f t="shared" si="1"/>
        <v>140000000</v>
      </c>
      <c r="H8" s="26">
        <f t="shared" si="2"/>
        <v>210000000</v>
      </c>
      <c r="I8" s="41">
        <v>280000000</v>
      </c>
      <c r="J8" s="37"/>
    </row>
    <row r="9" spans="1:10" ht="15.75">
      <c r="A9" s="24" t="s">
        <v>12</v>
      </c>
      <c r="B9" s="23" t="s">
        <v>13</v>
      </c>
      <c r="C9" s="28">
        <v>0</v>
      </c>
      <c r="D9" s="25">
        <v>50000</v>
      </c>
      <c r="E9" s="41">
        <v>50000</v>
      </c>
      <c r="F9" s="26">
        <f t="shared" si="0"/>
        <v>12500</v>
      </c>
      <c r="G9" s="26">
        <f t="shared" si="1"/>
        <v>25000</v>
      </c>
      <c r="H9" s="26">
        <f t="shared" si="2"/>
        <v>37500</v>
      </c>
      <c r="I9" s="41">
        <v>50000</v>
      </c>
      <c r="J9" s="6"/>
    </row>
    <row r="10" spans="1:10" ht="15.75">
      <c r="A10" s="24" t="s">
        <v>14</v>
      </c>
      <c r="B10" s="23" t="s">
        <v>15</v>
      </c>
      <c r="C10" s="28">
        <v>11398977</v>
      </c>
      <c r="D10" s="25">
        <v>8000000</v>
      </c>
      <c r="E10" s="41">
        <v>10000000</v>
      </c>
      <c r="F10" s="26">
        <f t="shared" si="0"/>
        <v>2500000</v>
      </c>
      <c r="G10" s="26">
        <f t="shared" si="1"/>
        <v>5000000</v>
      </c>
      <c r="H10" s="26">
        <f t="shared" si="2"/>
        <v>7500000</v>
      </c>
      <c r="I10" s="41">
        <v>10000000</v>
      </c>
      <c r="J10" s="6">
        <v>1</v>
      </c>
    </row>
    <row r="11" spans="1:10" ht="18">
      <c r="A11" s="24" t="s">
        <v>16</v>
      </c>
      <c r="B11" s="23" t="s">
        <v>17</v>
      </c>
      <c r="C11" s="29">
        <v>100823</v>
      </c>
      <c r="D11" s="30">
        <v>300000</v>
      </c>
      <c r="E11" s="110">
        <v>300000</v>
      </c>
      <c r="F11" s="26">
        <f t="shared" si="0"/>
        <v>75000</v>
      </c>
      <c r="G11" s="26">
        <f t="shared" si="1"/>
        <v>150000</v>
      </c>
      <c r="H11" s="26">
        <f t="shared" si="2"/>
        <v>225000</v>
      </c>
      <c r="I11" s="110">
        <v>300000</v>
      </c>
      <c r="J11" s="32"/>
    </row>
    <row r="12" spans="1:10" ht="18">
      <c r="A12" s="17" t="s">
        <v>18</v>
      </c>
      <c r="B12" s="18"/>
      <c r="C12" s="33">
        <f aca="true" t="shared" si="3" ref="C12:I12">SUM(C6:C11)</f>
        <v>22350980</v>
      </c>
      <c r="D12" s="34">
        <f t="shared" si="3"/>
        <v>205860000</v>
      </c>
      <c r="E12" s="34">
        <f t="shared" si="3"/>
        <v>264900000</v>
      </c>
      <c r="F12" s="47">
        <f t="shared" si="3"/>
        <v>74225000</v>
      </c>
      <c r="G12" s="26">
        <f t="shared" si="3"/>
        <v>148450000</v>
      </c>
      <c r="H12" s="47">
        <f t="shared" si="3"/>
        <v>222675000</v>
      </c>
      <c r="I12" s="34">
        <f t="shared" si="3"/>
        <v>296900000</v>
      </c>
      <c r="J12" s="6"/>
    </row>
    <row r="13" spans="1:10" ht="15.75">
      <c r="A13" s="1" t="s">
        <v>19</v>
      </c>
      <c r="B13" s="23"/>
      <c r="C13" s="36"/>
      <c r="D13" s="25"/>
      <c r="E13" s="25"/>
      <c r="F13" s="26"/>
      <c r="G13" s="26"/>
      <c r="H13" s="26"/>
      <c r="I13" s="25"/>
      <c r="J13" s="6"/>
    </row>
    <row r="14" spans="1:10" ht="15.75">
      <c r="A14" s="1" t="s">
        <v>20</v>
      </c>
      <c r="B14" s="23"/>
      <c r="C14" s="36"/>
      <c r="D14" s="25"/>
      <c r="E14" s="25"/>
      <c r="F14" s="26"/>
      <c r="G14" s="26"/>
      <c r="H14" s="26"/>
      <c r="I14" s="25"/>
      <c r="J14" s="6"/>
    </row>
    <row r="15" spans="1:9" ht="15.75">
      <c r="A15" s="24" t="s">
        <v>21</v>
      </c>
      <c r="B15" s="23" t="s">
        <v>22</v>
      </c>
      <c r="C15" s="28">
        <v>4256588</v>
      </c>
      <c r="D15" s="25">
        <v>5000000</v>
      </c>
      <c r="E15" s="114">
        <v>5500000</v>
      </c>
      <c r="F15" s="26">
        <f>I15/4</f>
        <v>1375000</v>
      </c>
      <c r="G15" s="26">
        <f>I15/2</f>
        <v>2750000</v>
      </c>
      <c r="H15" s="26">
        <f>F15*3</f>
        <v>4125000</v>
      </c>
      <c r="I15" s="114">
        <v>5500000</v>
      </c>
    </row>
    <row r="16" spans="1:10" ht="15.75">
      <c r="A16" s="24" t="s">
        <v>23</v>
      </c>
      <c r="B16" s="23" t="s">
        <v>24</v>
      </c>
      <c r="C16" s="28">
        <v>1620000</v>
      </c>
      <c r="D16" s="25">
        <v>3000000</v>
      </c>
      <c r="E16" s="114">
        <v>3000000</v>
      </c>
      <c r="F16" s="26">
        <f aca="true" t="shared" si="4" ref="F16:F27">I16/4</f>
        <v>750000</v>
      </c>
      <c r="G16" s="26">
        <f aca="true" t="shared" si="5" ref="G16:G27">I16/2</f>
        <v>1500000</v>
      </c>
      <c r="H16" s="26">
        <f aca="true" t="shared" si="6" ref="H16:H27">F16*3</f>
        <v>2250000</v>
      </c>
      <c r="I16" s="114">
        <v>3000000</v>
      </c>
      <c r="J16" s="6"/>
    </row>
    <row r="17" spans="1:10" ht="15.75">
      <c r="A17" s="24" t="s">
        <v>25</v>
      </c>
      <c r="B17" s="23" t="s">
        <v>26</v>
      </c>
      <c r="C17" s="28">
        <v>756000</v>
      </c>
      <c r="D17" s="25">
        <v>1000000</v>
      </c>
      <c r="E17" s="114">
        <v>1200000</v>
      </c>
      <c r="F17" s="26">
        <f t="shared" si="4"/>
        <v>300000</v>
      </c>
      <c r="G17" s="26">
        <f t="shared" si="5"/>
        <v>600000</v>
      </c>
      <c r="H17" s="26">
        <f t="shared" si="6"/>
        <v>900000</v>
      </c>
      <c r="I17" s="114">
        <v>1200000</v>
      </c>
      <c r="J17" s="37"/>
    </row>
    <row r="18" spans="1:10" ht="15.75">
      <c r="A18" s="24" t="s">
        <v>27</v>
      </c>
      <c r="B18" s="23" t="s">
        <v>28</v>
      </c>
      <c r="C18" s="28">
        <v>354710</v>
      </c>
      <c r="D18" s="25">
        <v>450000</v>
      </c>
      <c r="E18" s="114">
        <v>500000</v>
      </c>
      <c r="F18" s="26">
        <f t="shared" si="4"/>
        <v>125000</v>
      </c>
      <c r="G18" s="26">
        <f t="shared" si="5"/>
        <v>250000</v>
      </c>
      <c r="H18" s="26">
        <f t="shared" si="6"/>
        <v>375000</v>
      </c>
      <c r="I18" s="114">
        <v>500000</v>
      </c>
      <c r="J18" s="6"/>
    </row>
    <row r="19" spans="1:10" ht="15.75">
      <c r="A19" s="24" t="s">
        <v>29</v>
      </c>
      <c r="B19" s="23" t="s">
        <v>30</v>
      </c>
      <c r="C19" s="28">
        <v>11243</v>
      </c>
      <c r="D19" s="25">
        <v>250000</v>
      </c>
      <c r="E19" s="114">
        <v>250000</v>
      </c>
      <c r="F19" s="26">
        <f t="shared" si="4"/>
        <v>62500</v>
      </c>
      <c r="G19" s="26">
        <f t="shared" si="5"/>
        <v>125000</v>
      </c>
      <c r="H19" s="26">
        <f t="shared" si="6"/>
        <v>187500</v>
      </c>
      <c r="I19" s="114">
        <v>250000</v>
      </c>
      <c r="J19" s="6"/>
    </row>
    <row r="20" spans="1:10" ht="15.75">
      <c r="A20" s="24" t="s">
        <v>153</v>
      </c>
      <c r="B20" s="23" t="s">
        <v>31</v>
      </c>
      <c r="C20" s="28">
        <v>375248</v>
      </c>
      <c r="D20" s="25">
        <v>500000</v>
      </c>
      <c r="E20" s="114">
        <v>600000</v>
      </c>
      <c r="F20" s="26">
        <f t="shared" si="4"/>
        <v>150000</v>
      </c>
      <c r="G20" s="26">
        <f t="shared" si="5"/>
        <v>300000</v>
      </c>
      <c r="H20" s="26">
        <f t="shared" si="6"/>
        <v>450000</v>
      </c>
      <c r="I20" s="114">
        <v>600000</v>
      </c>
      <c r="J20" s="6"/>
    </row>
    <row r="21" spans="1:10" ht="15.75">
      <c r="A21" s="24" t="s">
        <v>32</v>
      </c>
      <c r="B21" s="23" t="s">
        <v>33</v>
      </c>
      <c r="C21" s="28">
        <v>46800</v>
      </c>
      <c r="D21" s="25">
        <v>200000</v>
      </c>
      <c r="E21" s="114">
        <v>200000</v>
      </c>
      <c r="F21" s="26">
        <f t="shared" si="4"/>
        <v>50000</v>
      </c>
      <c r="G21" s="26">
        <f t="shared" si="5"/>
        <v>100000</v>
      </c>
      <c r="H21" s="26">
        <f t="shared" si="6"/>
        <v>150000</v>
      </c>
      <c r="I21" s="114">
        <v>200000</v>
      </c>
      <c r="J21" s="37"/>
    </row>
    <row r="22" spans="1:10" ht="15.75">
      <c r="A22" s="24" t="s">
        <v>34</v>
      </c>
      <c r="B22" s="23" t="s">
        <v>35</v>
      </c>
      <c r="C22" s="28">
        <v>780000</v>
      </c>
      <c r="D22" s="25">
        <v>1000000</v>
      </c>
      <c r="E22" s="114">
        <v>1000000</v>
      </c>
      <c r="F22" s="26">
        <f t="shared" si="4"/>
        <v>250000</v>
      </c>
      <c r="G22" s="26">
        <f t="shared" si="5"/>
        <v>500000</v>
      </c>
      <c r="H22" s="26">
        <f t="shared" si="6"/>
        <v>750000</v>
      </c>
      <c r="I22" s="114">
        <v>1000000</v>
      </c>
      <c r="J22" s="6"/>
    </row>
    <row r="23" spans="1:10" ht="15.75">
      <c r="A23" s="24" t="s">
        <v>36</v>
      </c>
      <c r="B23" s="23" t="s">
        <v>37</v>
      </c>
      <c r="C23" s="28">
        <v>525192</v>
      </c>
      <c r="D23" s="25">
        <v>500000</v>
      </c>
      <c r="E23" s="114">
        <v>700000</v>
      </c>
      <c r="F23" s="26">
        <f t="shared" si="4"/>
        <v>200000</v>
      </c>
      <c r="G23" s="26">
        <f t="shared" si="5"/>
        <v>400000</v>
      </c>
      <c r="H23" s="26">
        <f t="shared" si="6"/>
        <v>600000</v>
      </c>
      <c r="I23" s="114">
        <v>800000</v>
      </c>
      <c r="J23" s="32">
        <v>2</v>
      </c>
    </row>
    <row r="24" spans="1:10" ht="15.75">
      <c r="A24" s="24" t="s">
        <v>38</v>
      </c>
      <c r="B24" s="23" t="s">
        <v>39</v>
      </c>
      <c r="C24" s="125">
        <v>618550</v>
      </c>
      <c r="D24" s="25">
        <v>600000</v>
      </c>
      <c r="E24" s="114">
        <v>900000</v>
      </c>
      <c r="F24" s="26">
        <f t="shared" si="4"/>
        <v>225000</v>
      </c>
      <c r="G24" s="26">
        <f t="shared" si="5"/>
        <v>450000</v>
      </c>
      <c r="H24" s="26">
        <f t="shared" si="6"/>
        <v>675000</v>
      </c>
      <c r="I24" s="114">
        <v>900000</v>
      </c>
      <c r="J24" s="37"/>
    </row>
    <row r="25" spans="1:10" ht="15.75">
      <c r="A25" s="24" t="s">
        <v>40</v>
      </c>
      <c r="B25" s="23" t="s">
        <v>41</v>
      </c>
      <c r="C25" s="125">
        <v>0</v>
      </c>
      <c r="D25" s="25">
        <v>300000</v>
      </c>
      <c r="E25" s="114">
        <v>300000</v>
      </c>
      <c r="F25" s="26">
        <f t="shared" si="4"/>
        <v>75000</v>
      </c>
      <c r="G25" s="26">
        <f t="shared" si="5"/>
        <v>150000</v>
      </c>
      <c r="H25" s="26">
        <f t="shared" si="6"/>
        <v>225000</v>
      </c>
      <c r="I25" s="114">
        <v>300000</v>
      </c>
      <c r="J25" s="6"/>
    </row>
    <row r="26" spans="1:10" ht="15.75">
      <c r="A26" s="24" t="s">
        <v>150</v>
      </c>
      <c r="B26" s="23" t="s">
        <v>42</v>
      </c>
      <c r="C26" s="28">
        <v>70000</v>
      </c>
      <c r="D26" s="25">
        <v>300000</v>
      </c>
      <c r="E26" s="114">
        <v>400000</v>
      </c>
      <c r="F26" s="26">
        <f t="shared" si="4"/>
        <v>100000</v>
      </c>
      <c r="G26" s="26">
        <f t="shared" si="5"/>
        <v>200000</v>
      </c>
      <c r="H26" s="26">
        <f t="shared" si="6"/>
        <v>300000</v>
      </c>
      <c r="I26" s="114">
        <v>400000</v>
      </c>
      <c r="J26" s="6"/>
    </row>
    <row r="27" spans="1:10" ht="18">
      <c r="A27" s="24" t="s">
        <v>43</v>
      </c>
      <c r="B27" s="23" t="s">
        <v>44</v>
      </c>
      <c r="C27" s="29">
        <v>300132</v>
      </c>
      <c r="D27" s="30">
        <v>500000</v>
      </c>
      <c r="E27" s="115">
        <v>600000</v>
      </c>
      <c r="F27" s="26">
        <f t="shared" si="4"/>
        <v>150000</v>
      </c>
      <c r="G27" s="26">
        <f t="shared" si="5"/>
        <v>300000</v>
      </c>
      <c r="H27" s="26">
        <f t="shared" si="6"/>
        <v>450000</v>
      </c>
      <c r="I27" s="115">
        <v>600000</v>
      </c>
      <c r="J27" s="6"/>
    </row>
    <row r="28" spans="1:10" ht="18">
      <c r="A28" s="17" t="s">
        <v>45</v>
      </c>
      <c r="B28" s="18"/>
      <c r="C28" s="33">
        <f aca="true" t="shared" si="7" ref="C28:I28">SUM(C15:C27)</f>
        <v>9714463</v>
      </c>
      <c r="D28" s="33">
        <f t="shared" si="7"/>
        <v>13600000</v>
      </c>
      <c r="E28" s="112">
        <f t="shared" si="7"/>
        <v>15150000</v>
      </c>
      <c r="F28" s="33">
        <f t="shared" si="7"/>
        <v>3812500</v>
      </c>
      <c r="G28" s="33">
        <f t="shared" si="7"/>
        <v>7625000</v>
      </c>
      <c r="H28" s="33">
        <f t="shared" si="7"/>
        <v>11437500</v>
      </c>
      <c r="I28" s="33">
        <f t="shared" si="7"/>
        <v>15250000</v>
      </c>
      <c r="J28" s="6"/>
    </row>
    <row r="29" spans="1:10" ht="63">
      <c r="A29" s="8" t="s">
        <v>2</v>
      </c>
      <c r="B29" s="9" t="s">
        <v>3</v>
      </c>
      <c r="C29" s="13" t="s">
        <v>209</v>
      </c>
      <c r="D29" s="14" t="s">
        <v>216</v>
      </c>
      <c r="E29" s="14" t="s">
        <v>178</v>
      </c>
      <c r="F29" s="15" t="s">
        <v>211</v>
      </c>
      <c r="G29" s="15" t="s">
        <v>212</v>
      </c>
      <c r="H29" s="15" t="s">
        <v>213</v>
      </c>
      <c r="I29" s="14" t="s">
        <v>214</v>
      </c>
      <c r="J29" s="16" t="s">
        <v>4</v>
      </c>
    </row>
    <row r="30" spans="1:10" ht="15.75">
      <c r="A30" s="24"/>
      <c r="B30" s="23"/>
      <c r="C30" s="38" t="s">
        <v>5</v>
      </c>
      <c r="D30" s="39" t="s">
        <v>5</v>
      </c>
      <c r="E30" s="39" t="s">
        <v>5</v>
      </c>
      <c r="F30" s="19" t="s">
        <v>5</v>
      </c>
      <c r="G30" s="19" t="s">
        <v>5</v>
      </c>
      <c r="H30" s="19" t="s">
        <v>5</v>
      </c>
      <c r="I30" s="20" t="s">
        <v>5</v>
      </c>
      <c r="J30" s="6"/>
    </row>
    <row r="31" spans="1:10" ht="15.75">
      <c r="A31" s="40" t="s">
        <v>46</v>
      </c>
      <c r="B31" s="23"/>
      <c r="C31" s="36"/>
      <c r="D31" s="41"/>
      <c r="E31" s="41"/>
      <c r="F31" s="26"/>
      <c r="G31" s="26"/>
      <c r="H31" s="26"/>
      <c r="I31" s="41"/>
      <c r="J31" s="6"/>
    </row>
    <row r="32" spans="1:10" ht="15.75">
      <c r="A32" s="24" t="s">
        <v>142</v>
      </c>
      <c r="B32" s="23" t="s">
        <v>47</v>
      </c>
      <c r="C32" s="28">
        <v>0</v>
      </c>
      <c r="D32" s="25">
        <v>500000</v>
      </c>
      <c r="E32" s="25">
        <v>500000</v>
      </c>
      <c r="F32" s="26">
        <f>I32/4</f>
        <v>125000</v>
      </c>
      <c r="G32" s="26">
        <f>I32/2</f>
        <v>250000</v>
      </c>
      <c r="H32" s="26">
        <f>F32*3</f>
        <v>375000</v>
      </c>
      <c r="I32" s="114">
        <v>500000</v>
      </c>
      <c r="J32" s="6"/>
    </row>
    <row r="33" spans="1:10" ht="15.75">
      <c r="A33" s="24" t="s">
        <v>48</v>
      </c>
      <c r="B33" s="23" t="s">
        <v>49</v>
      </c>
      <c r="C33" s="28">
        <v>37660</v>
      </c>
      <c r="D33" s="25">
        <v>100000</v>
      </c>
      <c r="E33" s="25">
        <v>100000</v>
      </c>
      <c r="F33" s="26">
        <f>I33/4</f>
        <v>25000</v>
      </c>
      <c r="G33" s="26">
        <f>I33/2</f>
        <v>50000</v>
      </c>
      <c r="H33" s="26">
        <f>F33*3</f>
        <v>75000</v>
      </c>
      <c r="I33" s="114">
        <v>100000</v>
      </c>
      <c r="J33" s="6"/>
    </row>
    <row r="34" spans="1:10" ht="18">
      <c r="A34" s="24" t="s">
        <v>50</v>
      </c>
      <c r="B34" s="23" t="s">
        <v>51</v>
      </c>
      <c r="C34" s="116">
        <v>15690</v>
      </c>
      <c r="D34" s="30">
        <v>200000</v>
      </c>
      <c r="E34" s="30">
        <v>200000</v>
      </c>
      <c r="F34" s="26">
        <f>I34/4</f>
        <v>50000</v>
      </c>
      <c r="G34" s="26">
        <f>I34/2</f>
        <v>100000</v>
      </c>
      <c r="H34" s="26">
        <f>F34*3</f>
        <v>150000</v>
      </c>
      <c r="I34" s="115">
        <v>200000</v>
      </c>
      <c r="J34" s="6"/>
    </row>
    <row r="35" spans="1:10" ht="18">
      <c r="A35" s="17" t="s">
        <v>45</v>
      </c>
      <c r="B35" s="18"/>
      <c r="C35" s="33">
        <f>SUM(C32:C34)</f>
        <v>53350</v>
      </c>
      <c r="D35" s="33">
        <f>SUM(D32:D34)</f>
        <v>800000</v>
      </c>
      <c r="E35" s="112">
        <f>SUM(E32:E34)</f>
        <v>800000</v>
      </c>
      <c r="F35" s="109">
        <f>I35/4</f>
        <v>200000</v>
      </c>
      <c r="G35" s="109">
        <f>I35/2</f>
        <v>400000</v>
      </c>
      <c r="H35" s="109">
        <f>F35*3</f>
        <v>600000</v>
      </c>
      <c r="I35" s="33">
        <f>SUM(E32:E34)</f>
        <v>800000</v>
      </c>
      <c r="J35" s="6"/>
    </row>
    <row r="36" spans="1:10" ht="15.75">
      <c r="A36" s="24"/>
      <c r="B36" s="23"/>
      <c r="C36" s="36"/>
      <c r="D36" s="41"/>
      <c r="E36" s="41"/>
      <c r="F36" s="26"/>
      <c r="G36" s="26"/>
      <c r="H36" s="26"/>
      <c r="I36" s="41"/>
      <c r="J36" s="6"/>
    </row>
    <row r="37" spans="1:10" ht="15.75">
      <c r="A37" s="1" t="s">
        <v>52</v>
      </c>
      <c r="B37" s="23"/>
      <c r="C37" s="36"/>
      <c r="D37" s="41"/>
      <c r="E37" s="41"/>
      <c r="F37" s="26"/>
      <c r="G37" s="26"/>
      <c r="H37" s="26"/>
      <c r="I37" s="41"/>
      <c r="J37" s="6"/>
    </row>
    <row r="38" spans="1:10" ht="15.75">
      <c r="A38" s="24" t="s">
        <v>53</v>
      </c>
      <c r="B38" s="23" t="s">
        <v>54</v>
      </c>
      <c r="C38" s="28">
        <v>234898</v>
      </c>
      <c r="D38" s="25">
        <v>550000</v>
      </c>
      <c r="E38" s="25">
        <v>500000</v>
      </c>
      <c r="F38" s="26">
        <f>I38/4</f>
        <v>125000</v>
      </c>
      <c r="G38" s="26">
        <f>F38*2</f>
        <v>250000</v>
      </c>
      <c r="H38" s="26">
        <f>F38*3</f>
        <v>375000</v>
      </c>
      <c r="I38" s="25">
        <v>500000</v>
      </c>
      <c r="J38" s="37"/>
    </row>
    <row r="39" spans="1:10" ht="15.75">
      <c r="A39" s="120" t="s">
        <v>55</v>
      </c>
      <c r="B39" s="121" t="s">
        <v>56</v>
      </c>
      <c r="C39" s="122">
        <v>387000</v>
      </c>
      <c r="D39" s="123">
        <v>400000</v>
      </c>
      <c r="E39" s="123">
        <v>450000</v>
      </c>
      <c r="F39" s="124">
        <f>I39/4</f>
        <v>112500</v>
      </c>
      <c r="G39" s="124">
        <f>F39*2</f>
        <v>225000</v>
      </c>
      <c r="H39" s="124">
        <f>F39*3</f>
        <v>337500</v>
      </c>
      <c r="I39" s="123">
        <v>450000</v>
      </c>
      <c r="J39" s="6"/>
    </row>
    <row r="40" spans="1:10" ht="15.75">
      <c r="A40" s="24" t="s">
        <v>57</v>
      </c>
      <c r="B40" s="23" t="s">
        <v>58</v>
      </c>
      <c r="C40" s="28">
        <v>722072</v>
      </c>
      <c r="D40" s="25">
        <v>1000000</v>
      </c>
      <c r="E40" s="25">
        <v>1000000</v>
      </c>
      <c r="F40" s="26">
        <f>I40/4</f>
        <v>250000</v>
      </c>
      <c r="G40" s="26">
        <f>F40*2</f>
        <v>500000</v>
      </c>
      <c r="H40" s="26">
        <f>F40*3</f>
        <v>750000</v>
      </c>
      <c r="I40" s="25">
        <v>1000000</v>
      </c>
      <c r="J40" s="6"/>
    </row>
    <row r="41" spans="1:10" ht="18">
      <c r="A41" s="24" t="s">
        <v>59</v>
      </c>
      <c r="B41" s="23" t="s">
        <v>60</v>
      </c>
      <c r="C41" s="29">
        <v>69800</v>
      </c>
      <c r="D41" s="30">
        <v>100000</v>
      </c>
      <c r="E41" s="30">
        <v>100000</v>
      </c>
      <c r="F41" s="31">
        <f>I41/4</f>
        <v>25000</v>
      </c>
      <c r="G41" s="31">
        <f>F41*2</f>
        <v>50000</v>
      </c>
      <c r="H41" s="31">
        <f>F41*3</f>
        <v>75000</v>
      </c>
      <c r="I41" s="30">
        <v>100000</v>
      </c>
      <c r="J41" s="6"/>
    </row>
    <row r="42" spans="1:10" ht="18">
      <c r="A42" s="17" t="s">
        <v>45</v>
      </c>
      <c r="B42" s="18"/>
      <c r="C42" s="33">
        <f aca="true" t="shared" si="8" ref="C42:I42">SUM(C38:C41)</f>
        <v>1413770</v>
      </c>
      <c r="D42" s="33">
        <f t="shared" si="8"/>
        <v>2050000</v>
      </c>
      <c r="E42" s="33">
        <f t="shared" si="8"/>
        <v>2050000</v>
      </c>
      <c r="F42" s="33">
        <f t="shared" si="8"/>
        <v>512500</v>
      </c>
      <c r="G42" s="33">
        <f t="shared" si="8"/>
        <v>1025000</v>
      </c>
      <c r="H42" s="33">
        <f t="shared" si="8"/>
        <v>1537500</v>
      </c>
      <c r="I42" s="33">
        <f t="shared" si="8"/>
        <v>2050000</v>
      </c>
      <c r="J42" s="6"/>
    </row>
    <row r="43" spans="1:10" ht="18">
      <c r="A43" s="24"/>
      <c r="B43" s="23"/>
      <c r="C43" s="36">
        <v>0</v>
      </c>
      <c r="D43" s="42"/>
      <c r="E43" s="42"/>
      <c r="F43" s="42"/>
      <c r="G43" s="42"/>
      <c r="H43" s="42"/>
      <c r="I43" s="42"/>
      <c r="J43" s="6"/>
    </row>
    <row r="44" spans="1:10" ht="15.75">
      <c r="A44" s="1" t="s">
        <v>61</v>
      </c>
      <c r="B44" s="23"/>
      <c r="C44" s="36"/>
      <c r="D44" s="41"/>
      <c r="E44" s="41"/>
      <c r="F44" s="26"/>
      <c r="G44" s="26"/>
      <c r="H44" s="26"/>
      <c r="I44" s="41"/>
      <c r="J44" s="6"/>
    </row>
    <row r="45" spans="1:10" ht="15.75">
      <c r="A45" s="24" t="s">
        <v>62</v>
      </c>
      <c r="B45" s="23" t="s">
        <v>63</v>
      </c>
      <c r="C45" s="41">
        <v>0</v>
      </c>
      <c r="D45" s="25">
        <v>200000</v>
      </c>
      <c r="E45" s="41">
        <v>200000</v>
      </c>
      <c r="F45" s="26">
        <f>I45/4</f>
        <v>50000</v>
      </c>
      <c r="G45" s="26">
        <f>F45*2</f>
        <v>100000</v>
      </c>
      <c r="H45" s="26">
        <f>F45*3</f>
        <v>150000</v>
      </c>
      <c r="I45" s="41">
        <v>200000</v>
      </c>
      <c r="J45" s="6"/>
    </row>
    <row r="46" spans="1:10" ht="18">
      <c r="A46" s="24" t="s">
        <v>64</v>
      </c>
      <c r="B46" s="23" t="s">
        <v>65</v>
      </c>
      <c r="C46" s="115">
        <v>0</v>
      </c>
      <c r="D46" s="30">
        <v>50000</v>
      </c>
      <c r="E46" s="110">
        <v>1500000</v>
      </c>
      <c r="F46" s="26">
        <f>I46/4</f>
        <v>375000</v>
      </c>
      <c r="G46" s="26">
        <f>F46*2</f>
        <v>750000</v>
      </c>
      <c r="H46" s="26">
        <f>F46*3</f>
        <v>1125000</v>
      </c>
      <c r="I46" s="110">
        <v>1500000</v>
      </c>
      <c r="J46" s="6"/>
    </row>
    <row r="47" spans="1:10" ht="20.25">
      <c r="A47" s="17" t="s">
        <v>45</v>
      </c>
      <c r="B47" s="18"/>
      <c r="C47" s="33">
        <f>SUM(C45:C46)</f>
        <v>0</v>
      </c>
      <c r="D47" s="33">
        <f>SUM(D45:D46)</f>
        <v>250000</v>
      </c>
      <c r="E47" s="118">
        <f>SUM(E45:E46)</f>
        <v>1700000</v>
      </c>
      <c r="F47" s="26">
        <f>I47/4</f>
        <v>425000</v>
      </c>
      <c r="G47" s="26">
        <f>F47*2</f>
        <v>850000</v>
      </c>
      <c r="H47" s="26">
        <f>F47*3</f>
        <v>1275000</v>
      </c>
      <c r="I47" s="33">
        <f>SUM(I45:I46)</f>
        <v>1700000</v>
      </c>
      <c r="J47" s="6"/>
    </row>
    <row r="48" spans="1:10" ht="15.75">
      <c r="A48" s="24"/>
      <c r="B48" s="23"/>
      <c r="C48" s="24"/>
      <c r="D48" s="41"/>
      <c r="E48" s="41"/>
      <c r="F48" s="26"/>
      <c r="G48" s="26"/>
      <c r="H48" s="26"/>
      <c r="I48" s="41"/>
      <c r="J48" s="6"/>
    </row>
    <row r="49" spans="1:10" ht="15.75">
      <c r="A49" s="1" t="s">
        <v>66</v>
      </c>
      <c r="B49" s="23"/>
      <c r="C49" s="36"/>
      <c r="D49" s="41"/>
      <c r="E49" s="41"/>
      <c r="F49" s="26"/>
      <c r="G49" s="26"/>
      <c r="H49" s="26"/>
      <c r="I49" s="41"/>
      <c r="J49" s="6"/>
    </row>
    <row r="50" spans="1:10" ht="15.75">
      <c r="A50" s="24" t="s">
        <v>67</v>
      </c>
      <c r="B50" s="23" t="s">
        <v>68</v>
      </c>
      <c r="C50" s="28">
        <v>429014</v>
      </c>
      <c r="D50" s="25">
        <v>800000</v>
      </c>
      <c r="E50" s="111">
        <v>800000</v>
      </c>
      <c r="F50" s="26">
        <f>I50/4</f>
        <v>200000</v>
      </c>
      <c r="G50" s="26">
        <f>F50*2</f>
        <v>400000</v>
      </c>
      <c r="H50" s="26">
        <f>F50*2</f>
        <v>400000</v>
      </c>
      <c r="I50" s="111">
        <v>800000</v>
      </c>
      <c r="J50" s="43"/>
    </row>
    <row r="51" spans="1:10" ht="15.75">
      <c r="A51" s="24" t="s">
        <v>69</v>
      </c>
      <c r="B51" s="23" t="s">
        <v>70</v>
      </c>
      <c r="C51" s="28">
        <v>0</v>
      </c>
      <c r="D51" s="25">
        <v>2000000</v>
      </c>
      <c r="E51" s="111">
        <v>2000000</v>
      </c>
      <c r="F51" s="26">
        <f aca="true" t="shared" si="9" ref="F51:F57">I51/4</f>
        <v>500000</v>
      </c>
      <c r="G51" s="26">
        <f aca="true" t="shared" si="10" ref="G51:G57">F51*2</f>
        <v>1000000</v>
      </c>
      <c r="H51" s="26">
        <f aca="true" t="shared" si="11" ref="H51:H57">F51*2</f>
        <v>1000000</v>
      </c>
      <c r="I51" s="111">
        <v>2000000</v>
      </c>
      <c r="J51" s="6"/>
    </row>
    <row r="52" spans="1:10" ht="15.75">
      <c r="A52" s="24" t="s">
        <v>71</v>
      </c>
      <c r="B52" s="23" t="s">
        <v>72</v>
      </c>
      <c r="C52" s="28">
        <v>6068521</v>
      </c>
      <c r="D52" s="25">
        <v>7000000</v>
      </c>
      <c r="E52" s="113">
        <v>8000000</v>
      </c>
      <c r="F52" s="26">
        <f t="shared" si="9"/>
        <v>2000000</v>
      </c>
      <c r="G52" s="26">
        <f t="shared" si="10"/>
        <v>4000000</v>
      </c>
      <c r="H52" s="26">
        <f t="shared" si="11"/>
        <v>4000000</v>
      </c>
      <c r="I52" s="113">
        <v>8000000</v>
      </c>
      <c r="J52" s="6"/>
    </row>
    <row r="53" spans="1:10" ht="15.75">
      <c r="A53" s="24" t="s">
        <v>73</v>
      </c>
      <c r="B53" s="23" t="s">
        <v>74</v>
      </c>
      <c r="C53" s="28">
        <v>1048915</v>
      </c>
      <c r="D53" s="25">
        <v>1500000</v>
      </c>
      <c r="E53" s="111">
        <v>1500000</v>
      </c>
      <c r="F53" s="26">
        <f t="shared" si="9"/>
        <v>375000</v>
      </c>
      <c r="G53" s="26">
        <f t="shared" si="10"/>
        <v>750000</v>
      </c>
      <c r="H53" s="26">
        <f t="shared" si="11"/>
        <v>750000</v>
      </c>
      <c r="I53" s="111">
        <v>1500000</v>
      </c>
      <c r="J53" s="6"/>
    </row>
    <row r="54" spans="1:10" ht="15.75">
      <c r="A54" s="24" t="s">
        <v>75</v>
      </c>
      <c r="B54" s="23" t="s">
        <v>76</v>
      </c>
      <c r="C54" s="28">
        <v>0</v>
      </c>
      <c r="D54" s="25">
        <v>3000000</v>
      </c>
      <c r="E54" s="114">
        <v>3000000</v>
      </c>
      <c r="F54" s="26">
        <f t="shared" si="9"/>
        <v>750000</v>
      </c>
      <c r="G54" s="26">
        <f t="shared" si="10"/>
        <v>1500000</v>
      </c>
      <c r="H54" s="26">
        <f t="shared" si="11"/>
        <v>1500000</v>
      </c>
      <c r="I54" s="114">
        <v>3000000</v>
      </c>
      <c r="J54" s="6"/>
    </row>
    <row r="55" spans="1:10" ht="15.75">
      <c r="A55" s="24" t="s">
        <v>77</v>
      </c>
      <c r="B55" s="23" t="s">
        <v>78</v>
      </c>
      <c r="C55" s="28">
        <v>5995166</v>
      </c>
      <c r="D55" s="25">
        <v>7500000</v>
      </c>
      <c r="E55" s="114">
        <v>10000000</v>
      </c>
      <c r="F55" s="26">
        <f t="shared" si="9"/>
        <v>2500000</v>
      </c>
      <c r="G55" s="26">
        <f t="shared" si="10"/>
        <v>5000000</v>
      </c>
      <c r="H55" s="26">
        <f t="shared" si="11"/>
        <v>5000000</v>
      </c>
      <c r="I55" s="114">
        <v>10000000</v>
      </c>
      <c r="J55" s="6"/>
    </row>
    <row r="56" spans="1:10" ht="18">
      <c r="A56" s="24" t="s">
        <v>79</v>
      </c>
      <c r="B56" s="23" t="s">
        <v>80</v>
      </c>
      <c r="C56" s="29">
        <v>744146</v>
      </c>
      <c r="D56" s="30">
        <v>800000</v>
      </c>
      <c r="E56" s="115">
        <v>1000000</v>
      </c>
      <c r="F56" s="31">
        <f t="shared" si="9"/>
        <v>250000</v>
      </c>
      <c r="G56" s="31">
        <f t="shared" si="10"/>
        <v>500000</v>
      </c>
      <c r="H56" s="31">
        <f t="shared" si="11"/>
        <v>500000</v>
      </c>
      <c r="I56" s="115">
        <v>1000000</v>
      </c>
      <c r="J56" s="6"/>
    </row>
    <row r="57" spans="1:10" ht="18">
      <c r="A57" s="17" t="s">
        <v>45</v>
      </c>
      <c r="B57" s="18"/>
      <c r="C57" s="33">
        <f>SUM(C50:C56)</f>
        <v>14285762</v>
      </c>
      <c r="D57" s="33">
        <f>SUM(D50:D56)</f>
        <v>22600000</v>
      </c>
      <c r="E57" s="112">
        <f>SUM(E50:E56)</f>
        <v>26300000</v>
      </c>
      <c r="F57" s="31">
        <f t="shared" si="9"/>
        <v>6575000</v>
      </c>
      <c r="G57" s="31">
        <f t="shared" si="10"/>
        <v>13150000</v>
      </c>
      <c r="H57" s="31">
        <f t="shared" si="11"/>
        <v>13150000</v>
      </c>
      <c r="I57" s="33">
        <f>SUM(I50:I56)</f>
        <v>26300000</v>
      </c>
      <c r="J57" s="6"/>
    </row>
    <row r="58" spans="1:10" ht="47.25">
      <c r="A58" s="8" t="s">
        <v>2</v>
      </c>
      <c r="B58" s="9" t="s">
        <v>3</v>
      </c>
      <c r="C58" s="13" t="s">
        <v>209</v>
      </c>
      <c r="D58" s="14" t="s">
        <v>210</v>
      </c>
      <c r="E58" s="14" t="s">
        <v>178</v>
      </c>
      <c r="F58" s="15" t="s">
        <v>211</v>
      </c>
      <c r="G58" s="15" t="s">
        <v>212</v>
      </c>
      <c r="H58" s="15" t="s">
        <v>213</v>
      </c>
      <c r="I58" s="14" t="s">
        <v>214</v>
      </c>
      <c r="J58" s="16" t="s">
        <v>4</v>
      </c>
    </row>
    <row r="59" spans="1:10" ht="15.75">
      <c r="A59" s="24"/>
      <c r="B59" s="23"/>
      <c r="C59" s="19" t="s">
        <v>5</v>
      </c>
      <c r="D59" s="20" t="s">
        <v>5</v>
      </c>
      <c r="E59" s="20" t="s">
        <v>5</v>
      </c>
      <c r="F59" s="19" t="s">
        <v>5</v>
      </c>
      <c r="G59" s="19" t="s">
        <v>5</v>
      </c>
      <c r="H59" s="19" t="s">
        <v>5</v>
      </c>
      <c r="I59" s="20" t="s">
        <v>5</v>
      </c>
      <c r="J59" s="6"/>
    </row>
    <row r="60" spans="1:10" ht="15.75">
      <c r="A60" s="1" t="s">
        <v>81</v>
      </c>
      <c r="B60" s="23"/>
      <c r="C60" s="24"/>
      <c r="D60" s="41"/>
      <c r="E60" s="41"/>
      <c r="F60" s="26"/>
      <c r="G60" s="26"/>
      <c r="H60" s="26"/>
      <c r="I60" s="41"/>
      <c r="J60" s="6"/>
    </row>
    <row r="61" spans="1:10" ht="15.75">
      <c r="A61" s="24" t="s">
        <v>82</v>
      </c>
      <c r="B61" s="23" t="s">
        <v>83</v>
      </c>
      <c r="C61" s="28">
        <v>2835916</v>
      </c>
      <c r="D61" s="25">
        <v>3000000</v>
      </c>
      <c r="E61" s="25">
        <v>3000000</v>
      </c>
      <c r="F61" s="26">
        <f>I61/4</f>
        <v>750000</v>
      </c>
      <c r="G61" s="26">
        <f>F61*2</f>
        <v>1500000</v>
      </c>
      <c r="H61" s="26">
        <f>F61*3</f>
        <v>2250000</v>
      </c>
      <c r="I61" s="114">
        <v>3000000</v>
      </c>
      <c r="J61" s="6"/>
    </row>
    <row r="62" spans="1:10" ht="15.75">
      <c r="A62" s="24" t="s">
        <v>84</v>
      </c>
      <c r="B62" s="23" t="s">
        <v>85</v>
      </c>
      <c r="C62" s="126">
        <v>562055</v>
      </c>
      <c r="D62" s="25">
        <v>500000</v>
      </c>
      <c r="E62" s="25">
        <v>500000</v>
      </c>
      <c r="F62" s="26">
        <f>I62/4</f>
        <v>150000</v>
      </c>
      <c r="G62" s="26">
        <f>F62*2</f>
        <v>300000</v>
      </c>
      <c r="H62" s="26">
        <f>F62*3</f>
        <v>450000</v>
      </c>
      <c r="I62" s="114">
        <v>600000</v>
      </c>
      <c r="J62" s="6"/>
    </row>
    <row r="63" spans="1:10" ht="18">
      <c r="A63" s="24" t="s">
        <v>149</v>
      </c>
      <c r="B63" s="23" t="s">
        <v>86</v>
      </c>
      <c r="C63" s="29">
        <v>20000</v>
      </c>
      <c r="D63" s="30">
        <v>300000</v>
      </c>
      <c r="E63" s="30">
        <v>300000</v>
      </c>
      <c r="F63" s="31">
        <f>I63/4</f>
        <v>75000</v>
      </c>
      <c r="G63" s="31">
        <f>F63*2</f>
        <v>150000</v>
      </c>
      <c r="H63" s="31">
        <f>F63*3</f>
        <v>225000</v>
      </c>
      <c r="I63" s="115">
        <v>300000</v>
      </c>
      <c r="J63" s="6"/>
    </row>
    <row r="64" spans="1:10" ht="18">
      <c r="A64" s="17" t="s">
        <v>45</v>
      </c>
      <c r="B64" s="18"/>
      <c r="C64" s="33">
        <f>SUM(C61:C63)</f>
        <v>3417971</v>
      </c>
      <c r="D64" s="33">
        <f>SUM(D61:D63)</f>
        <v>3800000</v>
      </c>
      <c r="E64" s="112">
        <f>SUM(E61:E63)</f>
        <v>3800000</v>
      </c>
      <c r="F64" s="31">
        <f>I64/4</f>
        <v>975000</v>
      </c>
      <c r="G64" s="31">
        <f>F64*2</f>
        <v>1950000</v>
      </c>
      <c r="H64" s="31">
        <f>F64*3</f>
        <v>2925000</v>
      </c>
      <c r="I64" s="115">
        <f>SUM(I61:I63)</f>
        <v>3900000</v>
      </c>
      <c r="J64" s="6"/>
    </row>
    <row r="65" spans="1:10" ht="18">
      <c r="A65" s="24"/>
      <c r="B65" s="23"/>
      <c r="C65" s="42"/>
      <c r="D65" s="42"/>
      <c r="E65" s="42"/>
      <c r="F65" s="42"/>
      <c r="G65" s="42"/>
      <c r="H65" s="42"/>
      <c r="I65" s="116"/>
      <c r="J65" s="6"/>
    </row>
    <row r="66" spans="1:10" ht="18">
      <c r="A66" s="1" t="s">
        <v>87</v>
      </c>
      <c r="B66" s="23"/>
      <c r="C66" s="42"/>
      <c r="D66" s="42"/>
      <c r="E66" s="42"/>
      <c r="F66" s="42"/>
      <c r="G66" s="42"/>
      <c r="H66" s="42"/>
      <c r="I66" s="116"/>
      <c r="J66" s="6"/>
    </row>
    <row r="67" spans="1:10" ht="15.75">
      <c r="A67" s="24" t="s">
        <v>88</v>
      </c>
      <c r="B67" s="23" t="s">
        <v>89</v>
      </c>
      <c r="C67" s="125">
        <v>4133725</v>
      </c>
      <c r="D67" s="25">
        <v>4000000</v>
      </c>
      <c r="E67" s="114">
        <v>4000000</v>
      </c>
      <c r="F67" s="26">
        <f aca="true" t="shared" si="12" ref="F67:F72">I67/4</f>
        <v>1000000</v>
      </c>
      <c r="G67" s="26">
        <f aca="true" t="shared" si="13" ref="G67:G72">F67*2</f>
        <v>2000000</v>
      </c>
      <c r="H67" s="26">
        <f aca="true" t="shared" si="14" ref="H67:H72">F67*3</f>
        <v>3000000</v>
      </c>
      <c r="I67" s="114">
        <v>4000000</v>
      </c>
      <c r="J67" s="6"/>
    </row>
    <row r="68" spans="1:10" ht="15.75">
      <c r="A68" s="24" t="s">
        <v>90</v>
      </c>
      <c r="B68" s="23" t="s">
        <v>91</v>
      </c>
      <c r="C68" s="28">
        <v>1078335</v>
      </c>
      <c r="D68" s="25">
        <v>2000000</v>
      </c>
      <c r="E68" s="114">
        <v>2000000</v>
      </c>
      <c r="F68" s="26">
        <f t="shared" si="12"/>
        <v>500000</v>
      </c>
      <c r="G68" s="26">
        <f t="shared" si="13"/>
        <v>1000000</v>
      </c>
      <c r="H68" s="26">
        <f t="shared" si="14"/>
        <v>1500000</v>
      </c>
      <c r="I68" s="114">
        <v>2000000</v>
      </c>
      <c r="J68" s="6"/>
    </row>
    <row r="69" spans="1:10" ht="15.75">
      <c r="A69" s="46" t="s">
        <v>92</v>
      </c>
      <c r="B69" s="23" t="s">
        <v>93</v>
      </c>
      <c r="C69" s="28">
        <v>0</v>
      </c>
      <c r="D69" s="25">
        <v>500000</v>
      </c>
      <c r="E69" s="114">
        <v>500000</v>
      </c>
      <c r="F69" s="26">
        <f t="shared" si="12"/>
        <v>125000</v>
      </c>
      <c r="G69" s="26">
        <f t="shared" si="13"/>
        <v>250000</v>
      </c>
      <c r="H69" s="26">
        <f t="shared" si="14"/>
        <v>375000</v>
      </c>
      <c r="I69" s="114">
        <v>500000</v>
      </c>
      <c r="J69" s="6"/>
    </row>
    <row r="70" spans="1:10" ht="15.75">
      <c r="A70" s="24" t="s">
        <v>94</v>
      </c>
      <c r="B70" s="23" t="s">
        <v>95</v>
      </c>
      <c r="C70" s="28">
        <v>118600</v>
      </c>
      <c r="D70" s="25">
        <v>1000000</v>
      </c>
      <c r="E70" s="114">
        <v>1000000</v>
      </c>
      <c r="F70" s="26">
        <f t="shared" si="12"/>
        <v>250000</v>
      </c>
      <c r="G70" s="26">
        <f t="shared" si="13"/>
        <v>500000</v>
      </c>
      <c r="H70" s="26">
        <f t="shared" si="14"/>
        <v>750000</v>
      </c>
      <c r="I70" s="114">
        <v>1000000</v>
      </c>
      <c r="J70" s="6"/>
    </row>
    <row r="71" spans="1:10" ht="15.75">
      <c r="A71" s="24" t="s">
        <v>96</v>
      </c>
      <c r="B71" s="23" t="s">
        <v>97</v>
      </c>
      <c r="C71" s="28">
        <v>46175</v>
      </c>
      <c r="D71" s="25">
        <v>100000</v>
      </c>
      <c r="E71" s="114">
        <v>100000</v>
      </c>
      <c r="F71" s="26">
        <f t="shared" si="12"/>
        <v>25000</v>
      </c>
      <c r="G71" s="26">
        <f t="shared" si="13"/>
        <v>50000</v>
      </c>
      <c r="H71" s="26">
        <f t="shared" si="14"/>
        <v>75000</v>
      </c>
      <c r="I71" s="114">
        <v>100000</v>
      </c>
      <c r="J71" s="6"/>
    </row>
    <row r="72" spans="1:10" ht="18">
      <c r="A72" s="24" t="s">
        <v>191</v>
      </c>
      <c r="B72" s="23" t="s">
        <v>99</v>
      </c>
      <c r="C72" s="29">
        <v>0</v>
      </c>
      <c r="D72" s="47">
        <v>140000000</v>
      </c>
      <c r="E72" s="115">
        <v>190000000</v>
      </c>
      <c r="F72" s="31">
        <f t="shared" si="12"/>
        <v>47500000</v>
      </c>
      <c r="G72" s="31">
        <f t="shared" si="13"/>
        <v>95000000</v>
      </c>
      <c r="H72" s="31">
        <f t="shared" si="14"/>
        <v>142500000</v>
      </c>
      <c r="I72" s="115">
        <v>190000000</v>
      </c>
      <c r="J72" s="6"/>
    </row>
    <row r="73" spans="1:10" ht="18">
      <c r="A73" s="17" t="s">
        <v>45</v>
      </c>
      <c r="B73" s="18"/>
      <c r="C73" s="33">
        <f aca="true" t="shared" si="15" ref="C73:I73">SUM(C67:C72)</f>
        <v>5376835</v>
      </c>
      <c r="D73" s="33">
        <f t="shared" si="15"/>
        <v>147600000</v>
      </c>
      <c r="E73" s="112">
        <f t="shared" si="15"/>
        <v>197600000</v>
      </c>
      <c r="F73" s="33">
        <f t="shared" si="15"/>
        <v>49400000</v>
      </c>
      <c r="G73" s="33">
        <f t="shared" si="15"/>
        <v>98800000</v>
      </c>
      <c r="H73" s="33">
        <f t="shared" si="15"/>
        <v>148200000</v>
      </c>
      <c r="I73" s="33">
        <f t="shared" si="15"/>
        <v>197600000</v>
      </c>
      <c r="J73" s="6"/>
    </row>
    <row r="74" spans="1:10" ht="15.75">
      <c r="A74" s="1" t="s">
        <v>192</v>
      </c>
      <c r="B74" s="23"/>
      <c r="C74" s="36"/>
      <c r="D74" s="41"/>
      <c r="E74" s="41"/>
      <c r="F74" s="26"/>
      <c r="G74" s="26"/>
      <c r="H74" s="26"/>
      <c r="I74" s="41"/>
      <c r="J74" s="6"/>
    </row>
    <row r="75" spans="1:10" ht="15.75">
      <c r="A75" s="24" t="s">
        <v>101</v>
      </c>
      <c r="B75" s="23" t="s">
        <v>102</v>
      </c>
      <c r="C75" s="119">
        <v>124770</v>
      </c>
      <c r="D75" s="25">
        <v>150000</v>
      </c>
      <c r="E75" s="114">
        <v>200000</v>
      </c>
      <c r="F75" s="26">
        <f>0.25*I75</f>
        <v>50000</v>
      </c>
      <c r="G75" s="26">
        <f>F75*2</f>
        <v>100000</v>
      </c>
      <c r="H75" s="26">
        <f>F75*3</f>
        <v>150000</v>
      </c>
      <c r="I75" s="114">
        <v>200000</v>
      </c>
      <c r="J75" s="6"/>
    </row>
    <row r="76" spans="1:10" ht="15.75">
      <c r="A76" s="24" t="s">
        <v>103</v>
      </c>
      <c r="B76" s="23" t="s">
        <v>104</v>
      </c>
      <c r="C76" s="28">
        <v>301971</v>
      </c>
      <c r="D76" s="25">
        <v>800000</v>
      </c>
      <c r="E76" s="114">
        <v>800000</v>
      </c>
      <c r="F76" s="26">
        <f aca="true" t="shared" si="16" ref="F76:F88">0.25*I76</f>
        <v>200000</v>
      </c>
      <c r="G76" s="26">
        <f aca="true" t="shared" si="17" ref="G76:G83">F76*2</f>
        <v>400000</v>
      </c>
      <c r="H76" s="26">
        <f aca="true" t="shared" si="18" ref="H76:H83">F76*3</f>
        <v>600000</v>
      </c>
      <c r="I76" s="114">
        <v>800000</v>
      </c>
      <c r="J76" s="6"/>
    </row>
    <row r="77" spans="1:10" ht="15.75">
      <c r="A77" s="24" t="s">
        <v>105</v>
      </c>
      <c r="B77" s="23" t="s">
        <v>106</v>
      </c>
      <c r="C77" s="28">
        <v>213635</v>
      </c>
      <c r="D77" s="25">
        <v>250000</v>
      </c>
      <c r="E77" s="114">
        <v>250000</v>
      </c>
      <c r="F77" s="26">
        <f t="shared" si="16"/>
        <v>62500</v>
      </c>
      <c r="G77" s="26">
        <f t="shared" si="17"/>
        <v>125000</v>
      </c>
      <c r="H77" s="26">
        <f t="shared" si="18"/>
        <v>187500</v>
      </c>
      <c r="I77" s="114">
        <v>250000</v>
      </c>
      <c r="J77" s="6"/>
    </row>
    <row r="78" spans="1:10" ht="15.75">
      <c r="A78" s="24" t="s">
        <v>107</v>
      </c>
      <c r="B78" s="23" t="s">
        <v>108</v>
      </c>
      <c r="C78" s="28">
        <v>1004912</v>
      </c>
      <c r="D78" s="25">
        <v>700000</v>
      </c>
      <c r="E78" s="114">
        <v>700000</v>
      </c>
      <c r="F78" s="26">
        <f t="shared" si="16"/>
        <v>175000</v>
      </c>
      <c r="G78" s="26">
        <f t="shared" si="17"/>
        <v>350000</v>
      </c>
      <c r="H78" s="26">
        <f t="shared" si="18"/>
        <v>525000</v>
      </c>
      <c r="I78" s="114">
        <v>700000</v>
      </c>
      <c r="J78" s="6"/>
    </row>
    <row r="79" spans="1:10" ht="15.75">
      <c r="A79" s="24" t="s">
        <v>109</v>
      </c>
      <c r="B79" s="23" t="s">
        <v>110</v>
      </c>
      <c r="C79" s="28">
        <v>0</v>
      </c>
      <c r="D79" s="25">
        <v>700000</v>
      </c>
      <c r="E79" s="114">
        <v>700000</v>
      </c>
      <c r="F79" s="26">
        <f t="shared" si="16"/>
        <v>175000</v>
      </c>
      <c r="G79" s="26">
        <f t="shared" si="17"/>
        <v>350000</v>
      </c>
      <c r="H79" s="26">
        <f t="shared" si="18"/>
        <v>525000</v>
      </c>
      <c r="I79" s="114">
        <v>700000</v>
      </c>
      <c r="J79" s="6"/>
    </row>
    <row r="80" spans="1:10" ht="15.75">
      <c r="A80" s="24" t="s">
        <v>111</v>
      </c>
      <c r="B80" s="23" t="s">
        <v>112</v>
      </c>
      <c r="C80" s="28">
        <v>0</v>
      </c>
      <c r="D80" s="25">
        <v>60000</v>
      </c>
      <c r="E80" s="114">
        <v>60000</v>
      </c>
      <c r="F80" s="26">
        <f t="shared" si="16"/>
        <v>15000</v>
      </c>
      <c r="G80" s="26">
        <f t="shared" si="17"/>
        <v>30000</v>
      </c>
      <c r="H80" s="26">
        <f t="shared" si="18"/>
        <v>45000</v>
      </c>
      <c r="I80" s="114">
        <v>60000</v>
      </c>
      <c r="J80" s="6"/>
    </row>
    <row r="81" spans="1:10" ht="15.75">
      <c r="A81" s="24" t="s">
        <v>193</v>
      </c>
      <c r="B81" s="23" t="s">
        <v>194</v>
      </c>
      <c r="C81" s="28">
        <v>0</v>
      </c>
      <c r="D81" s="25"/>
      <c r="E81" s="114">
        <v>150000</v>
      </c>
      <c r="F81" s="26">
        <f>0.25*I81</f>
        <v>37500</v>
      </c>
      <c r="G81" s="26">
        <f>F81*2</f>
        <v>75000</v>
      </c>
      <c r="H81" s="26">
        <f>F81*3</f>
        <v>112500</v>
      </c>
      <c r="I81" s="114">
        <v>150000</v>
      </c>
      <c r="J81" s="6"/>
    </row>
    <row r="82" spans="1:10" ht="15.75">
      <c r="A82" s="24" t="s">
        <v>196</v>
      </c>
      <c r="B82" s="23" t="s">
        <v>195</v>
      </c>
      <c r="C82" s="28">
        <v>0</v>
      </c>
      <c r="D82" s="25"/>
      <c r="E82" s="114">
        <v>200000</v>
      </c>
      <c r="F82" s="26">
        <f>0.25*I82</f>
        <v>50000</v>
      </c>
      <c r="G82" s="26">
        <f>F82*2</f>
        <v>100000</v>
      </c>
      <c r="H82" s="26">
        <f>F82*3</f>
        <v>150000</v>
      </c>
      <c r="I82" s="114">
        <v>200000</v>
      </c>
      <c r="J82" s="6"/>
    </row>
    <row r="83" spans="1:10" ht="15.75">
      <c r="A83" s="24" t="s">
        <v>113</v>
      </c>
      <c r="B83" s="23" t="s">
        <v>42</v>
      </c>
      <c r="C83" s="28">
        <v>38500</v>
      </c>
      <c r="D83" s="25">
        <v>50000</v>
      </c>
      <c r="E83" s="114">
        <v>50000</v>
      </c>
      <c r="F83" s="26">
        <f t="shared" si="16"/>
        <v>12500</v>
      </c>
      <c r="G83" s="26">
        <f t="shared" si="17"/>
        <v>25000</v>
      </c>
      <c r="H83" s="26">
        <f t="shared" si="18"/>
        <v>37500</v>
      </c>
      <c r="I83" s="114">
        <v>50000</v>
      </c>
      <c r="J83" s="6"/>
    </row>
    <row r="84" spans="1:10" ht="15.75">
      <c r="A84" s="24" t="s">
        <v>114</v>
      </c>
      <c r="B84" s="23" t="s">
        <v>28</v>
      </c>
      <c r="C84" s="28">
        <v>0</v>
      </c>
      <c r="D84" s="25">
        <v>9300000</v>
      </c>
      <c r="E84" s="114">
        <v>3000000</v>
      </c>
      <c r="F84" s="26">
        <f t="shared" si="16"/>
        <v>750000</v>
      </c>
      <c r="G84" s="26">
        <f>F84*2</f>
        <v>1500000</v>
      </c>
      <c r="H84" s="26">
        <f>F84*3</f>
        <v>2250000</v>
      </c>
      <c r="I84" s="114">
        <v>3000000</v>
      </c>
      <c r="J84" s="6">
        <v>10</v>
      </c>
    </row>
    <row r="85" spans="1:10" ht="18">
      <c r="A85" s="24" t="s">
        <v>115</v>
      </c>
      <c r="B85" s="48"/>
      <c r="C85" s="49">
        <v>0</v>
      </c>
      <c r="D85" s="30">
        <v>800000</v>
      </c>
      <c r="E85" s="115">
        <f>D147</f>
        <v>1300000</v>
      </c>
      <c r="F85" s="26">
        <f t="shared" si="16"/>
        <v>325000</v>
      </c>
      <c r="G85" s="26">
        <f>F85*2</f>
        <v>650000</v>
      </c>
      <c r="H85" s="26">
        <f>F85*3</f>
        <v>975000</v>
      </c>
      <c r="I85" s="115">
        <f>D147</f>
        <v>1300000</v>
      </c>
      <c r="J85" s="6"/>
    </row>
    <row r="86" spans="1:10" ht="18">
      <c r="A86" s="50" t="s">
        <v>45</v>
      </c>
      <c r="B86" s="18"/>
      <c r="C86" s="33">
        <f>SUM(C75:C85)</f>
        <v>1683788</v>
      </c>
      <c r="D86" s="33">
        <f>SUM(D75:D85)</f>
        <v>12810000</v>
      </c>
      <c r="E86" s="112">
        <f>SUM(E75:E85)</f>
        <v>7410000</v>
      </c>
      <c r="F86" s="26">
        <f t="shared" si="16"/>
        <v>1852500</v>
      </c>
      <c r="G86" s="33">
        <f>SUM(G75:G84)</f>
        <v>3055000</v>
      </c>
      <c r="H86" s="33">
        <f>SUM(H75:H84)</f>
        <v>4582500</v>
      </c>
      <c r="I86" s="33">
        <f>SUM(I75:I85)</f>
        <v>7410000</v>
      </c>
      <c r="J86" s="6"/>
    </row>
    <row r="87" spans="1:10" ht="18">
      <c r="A87" s="50" t="s">
        <v>116</v>
      </c>
      <c r="B87" s="18"/>
      <c r="C87" s="33">
        <f>C28+C35+C42+C47+C57+C64+C73+C86</f>
        <v>35945939</v>
      </c>
      <c r="D87" s="33">
        <f>D28+D35+D42+D47+D57+D64+D73+D86</f>
        <v>203510000</v>
      </c>
      <c r="E87" s="33">
        <f>E86+E73+E64+E57+E47+E42+E35+E28</f>
        <v>254810000</v>
      </c>
      <c r="F87" s="26">
        <f t="shared" si="16"/>
        <v>63752500</v>
      </c>
      <c r="G87" s="33">
        <f>G28+G35+G42+G47+G57+G64+G73+G86</f>
        <v>126855000</v>
      </c>
      <c r="H87" s="33">
        <f>H28+H35+H42+H47+H57+H64+H73+H86</f>
        <v>183707500</v>
      </c>
      <c r="I87" s="33">
        <f>I28+I35+I42+I47+I57+I64+I73+I86</f>
        <v>255010000</v>
      </c>
      <c r="J87" s="6"/>
    </row>
    <row r="88" spans="1:10" ht="18">
      <c r="A88" s="50" t="s">
        <v>117</v>
      </c>
      <c r="B88" s="18"/>
      <c r="C88" s="33">
        <f>C12-C87</f>
        <v>-13594959</v>
      </c>
      <c r="D88" s="33">
        <f>D12-D87</f>
        <v>2350000</v>
      </c>
      <c r="E88" s="33">
        <f>E12-E87</f>
        <v>10090000</v>
      </c>
      <c r="F88" s="26">
        <f t="shared" si="16"/>
        <v>10472500</v>
      </c>
      <c r="G88" s="33">
        <f>G12-G87</f>
        <v>21595000</v>
      </c>
      <c r="H88" s="33">
        <f>H12-H87</f>
        <v>38967500</v>
      </c>
      <c r="I88" s="33">
        <f>I12-I87</f>
        <v>41890000</v>
      </c>
      <c r="J88" s="6"/>
    </row>
    <row r="89" spans="1:10" ht="18">
      <c r="A89" s="17"/>
      <c r="B89" s="18"/>
      <c r="C89" s="33"/>
      <c r="D89" s="33"/>
      <c r="E89" s="33"/>
      <c r="F89" s="33"/>
      <c r="G89" s="33"/>
      <c r="H89" s="33"/>
      <c r="I89" s="33"/>
      <c r="J89" s="6"/>
    </row>
    <row r="90" spans="1:10" ht="47.25">
      <c r="A90" s="8" t="s">
        <v>2</v>
      </c>
      <c r="B90" s="9" t="s">
        <v>3</v>
      </c>
      <c r="C90" s="13" t="s">
        <v>209</v>
      </c>
      <c r="D90" s="14" t="s">
        <v>210</v>
      </c>
      <c r="E90" s="14" t="s">
        <v>178</v>
      </c>
      <c r="F90" s="15" t="s">
        <v>211</v>
      </c>
      <c r="G90" s="15" t="s">
        <v>212</v>
      </c>
      <c r="H90" s="15" t="s">
        <v>213</v>
      </c>
      <c r="I90" s="14" t="s">
        <v>214</v>
      </c>
      <c r="J90" s="16"/>
    </row>
    <row r="91" spans="1:10" ht="15.75">
      <c r="A91" s="24"/>
      <c r="B91" s="23"/>
      <c r="C91" s="19" t="s">
        <v>5</v>
      </c>
      <c r="D91" s="20" t="s">
        <v>5</v>
      </c>
      <c r="E91" s="20" t="s">
        <v>5</v>
      </c>
      <c r="F91" s="19" t="s">
        <v>5</v>
      </c>
      <c r="G91" s="19" t="s">
        <v>5</v>
      </c>
      <c r="H91" s="19" t="s">
        <v>5</v>
      </c>
      <c r="I91" s="20" t="s">
        <v>5</v>
      </c>
      <c r="J91" s="6"/>
    </row>
    <row r="92" spans="1:10" ht="15.75">
      <c r="A92" s="40" t="s">
        <v>118</v>
      </c>
      <c r="B92" s="23"/>
      <c r="C92" s="51"/>
      <c r="D92" s="41"/>
      <c r="E92" s="41"/>
      <c r="F92" s="24"/>
      <c r="G92" s="24"/>
      <c r="H92" s="24"/>
      <c r="I92" s="41"/>
      <c r="J92" s="6"/>
    </row>
    <row r="93" spans="1:10" ht="15.75">
      <c r="A93" s="24" t="s">
        <v>119</v>
      </c>
      <c r="B93" s="24"/>
      <c r="C93" s="52">
        <v>29084054</v>
      </c>
      <c r="D93" s="52">
        <v>6888039</v>
      </c>
      <c r="E93" s="53">
        <v>7606039</v>
      </c>
      <c r="F93" s="36"/>
      <c r="G93" s="36"/>
      <c r="H93" s="36"/>
      <c r="I93" s="53">
        <f>E108</f>
        <v>8276039</v>
      </c>
      <c r="J93" s="6"/>
    </row>
    <row r="94" spans="1:10" ht="15.75">
      <c r="A94" s="22" t="s">
        <v>120</v>
      </c>
      <c r="B94" s="24"/>
      <c r="C94" s="52"/>
      <c r="D94" s="53"/>
      <c r="E94" s="53"/>
      <c r="F94" s="36"/>
      <c r="G94" s="36"/>
      <c r="H94" s="36"/>
      <c r="I94" s="53"/>
      <c r="J94" s="6"/>
    </row>
    <row r="95" spans="1:10" ht="18">
      <c r="A95" s="24" t="s">
        <v>121</v>
      </c>
      <c r="B95" s="24"/>
      <c r="C95" s="54">
        <v>0</v>
      </c>
      <c r="D95" s="54">
        <v>0</v>
      </c>
      <c r="E95" s="55">
        <v>0</v>
      </c>
      <c r="F95" s="42"/>
      <c r="G95" s="42"/>
      <c r="H95" s="42"/>
      <c r="I95" s="55">
        <v>0</v>
      </c>
      <c r="J95" s="6"/>
    </row>
    <row r="96" spans="1:10" ht="15.75">
      <c r="A96" s="24" t="s">
        <v>122</v>
      </c>
      <c r="B96" s="24"/>
      <c r="C96" s="52">
        <f>SUM(C93:C95)</f>
        <v>29084054</v>
      </c>
      <c r="D96" s="52">
        <f>SUM(D93:D95)</f>
        <v>6888039</v>
      </c>
      <c r="E96" s="52">
        <f>SUM(E93:E95)</f>
        <v>7606039</v>
      </c>
      <c r="F96" s="56"/>
      <c r="G96" s="56"/>
      <c r="H96" s="56"/>
      <c r="I96" s="52">
        <f>SUM(I93:I95)</f>
        <v>8276039</v>
      </c>
      <c r="J96" s="6"/>
    </row>
    <row r="97" spans="1:10" ht="15.75">
      <c r="A97" s="17"/>
      <c r="B97" s="24"/>
      <c r="C97" s="57"/>
      <c r="D97" s="41"/>
      <c r="E97" s="41"/>
      <c r="F97" s="36"/>
      <c r="G97" s="36"/>
      <c r="H97" s="36"/>
      <c r="I97" s="41"/>
      <c r="J97" s="6"/>
    </row>
    <row r="98" spans="1:10" ht="15.75">
      <c r="A98" s="50" t="s">
        <v>123</v>
      </c>
      <c r="B98" s="58"/>
      <c r="C98" s="59">
        <v>52116676</v>
      </c>
      <c r="D98" s="60">
        <v>5460000</v>
      </c>
      <c r="E98" s="60">
        <v>5900000</v>
      </c>
      <c r="F98" s="61"/>
      <c r="G98" s="61"/>
      <c r="H98" s="61"/>
      <c r="I98" s="60">
        <f>I88</f>
        <v>41890000</v>
      </c>
      <c r="J98" s="6"/>
    </row>
    <row r="99" spans="1:10" ht="15.75">
      <c r="A99" s="1" t="s">
        <v>120</v>
      </c>
      <c r="B99" s="24"/>
      <c r="C99" s="63"/>
      <c r="D99" s="25"/>
      <c r="E99" s="25"/>
      <c r="F99" s="36"/>
      <c r="G99" s="36"/>
      <c r="H99" s="36"/>
      <c r="I99" s="25"/>
      <c r="J99" s="6"/>
    </row>
    <row r="100" spans="1:10" ht="15.75">
      <c r="A100" s="24" t="s">
        <v>124</v>
      </c>
      <c r="B100" s="24"/>
      <c r="C100" s="25">
        <f>-0.2*C98</f>
        <v>-10423335.200000001</v>
      </c>
      <c r="D100" s="25">
        <f>-(0.2*D98)</f>
        <v>-1092000</v>
      </c>
      <c r="E100" s="25">
        <f>-(0.2*E98)</f>
        <v>-1180000</v>
      </c>
      <c r="F100" s="28"/>
      <c r="G100" s="28"/>
      <c r="H100" s="28"/>
      <c r="I100" s="25">
        <f>0.2*I88*-1</f>
        <v>-8378000</v>
      </c>
      <c r="J100" s="6"/>
    </row>
    <row r="101" spans="1:10" ht="15.75">
      <c r="A101" s="24" t="s">
        <v>125</v>
      </c>
      <c r="B101" s="24"/>
      <c r="C101" s="25">
        <f>-C46</f>
        <v>0</v>
      </c>
      <c r="D101" s="25">
        <v>-50000</v>
      </c>
      <c r="E101" s="25">
        <v>-50000</v>
      </c>
      <c r="F101" s="28"/>
      <c r="G101" s="28"/>
      <c r="H101" s="28"/>
      <c r="I101" s="25">
        <f>E46*-1</f>
        <v>-1500000</v>
      </c>
      <c r="J101" s="6"/>
    </row>
    <row r="102" spans="1:10" ht="15.75">
      <c r="A102" s="24" t="s">
        <v>126</v>
      </c>
      <c r="B102" s="24"/>
      <c r="C102" s="25">
        <v>-1500000</v>
      </c>
      <c r="D102" s="25">
        <v>-1200000</v>
      </c>
      <c r="E102" s="25">
        <v>-1500000</v>
      </c>
      <c r="F102" s="28"/>
      <c r="G102" s="28"/>
      <c r="H102" s="28"/>
      <c r="I102" s="25">
        <v>-1500000</v>
      </c>
      <c r="J102" s="6"/>
    </row>
    <row r="103" spans="1:10" ht="18">
      <c r="A103" s="24" t="s">
        <v>127</v>
      </c>
      <c r="B103" s="24"/>
      <c r="C103" s="25">
        <v>-400000</v>
      </c>
      <c r="D103" s="25">
        <v>-400000</v>
      </c>
      <c r="E103" s="25">
        <v>-500000</v>
      </c>
      <c r="F103" s="29"/>
      <c r="G103" s="29"/>
      <c r="H103" s="29"/>
      <c r="I103" s="25">
        <v>-500000</v>
      </c>
      <c r="J103" s="6"/>
    </row>
    <row r="104" spans="1:10" ht="18">
      <c r="A104" s="24" t="s">
        <v>207</v>
      </c>
      <c r="B104" s="24"/>
      <c r="C104" s="25">
        <v>-3935440</v>
      </c>
      <c r="D104" s="25">
        <v>0</v>
      </c>
      <c r="E104" s="25">
        <v>0</v>
      </c>
      <c r="F104" s="29"/>
      <c r="G104" s="29"/>
      <c r="H104" s="29"/>
      <c r="I104" s="25"/>
      <c r="J104" s="6"/>
    </row>
    <row r="105" spans="1:10" ht="15.75">
      <c r="A105" s="24" t="s">
        <v>128</v>
      </c>
      <c r="B105" s="24"/>
      <c r="C105" s="64">
        <v>-12369388</v>
      </c>
      <c r="D105" s="64">
        <v>-2000000</v>
      </c>
      <c r="E105" s="64">
        <v>-2000000</v>
      </c>
      <c r="F105" s="28"/>
      <c r="G105" s="28"/>
      <c r="H105" s="28"/>
      <c r="I105" s="25">
        <v>-2000000</v>
      </c>
      <c r="J105" s="6"/>
    </row>
    <row r="106" spans="1:10" ht="18">
      <c r="A106" s="21"/>
      <c r="B106" s="24"/>
      <c r="C106" s="65">
        <f>SUM(C100:C105)</f>
        <v>-28628163.200000003</v>
      </c>
      <c r="D106" s="65">
        <f>SUM(D100:D105)</f>
        <v>-4742000</v>
      </c>
      <c r="E106" s="65">
        <f>SUM(E100:E105)</f>
        <v>-5230000</v>
      </c>
      <c r="F106" s="66"/>
      <c r="G106" s="66"/>
      <c r="H106" s="66"/>
      <c r="I106" s="67">
        <f>SUM(I100:I105)</f>
        <v>-13878000</v>
      </c>
      <c r="J106" s="68"/>
    </row>
    <row r="107" spans="1:10" ht="18">
      <c r="A107" s="3" t="s">
        <v>129</v>
      </c>
      <c r="B107" s="24"/>
      <c r="C107" s="69">
        <v>23199716</v>
      </c>
      <c r="D107" s="69">
        <f>D98+D106</f>
        <v>718000</v>
      </c>
      <c r="E107" s="69">
        <f>E98+E106</f>
        <v>670000</v>
      </c>
      <c r="F107" s="70"/>
      <c r="G107" s="70"/>
      <c r="H107" s="70"/>
      <c r="I107" s="69">
        <f>I98+I106</f>
        <v>28012000</v>
      </c>
      <c r="J107" s="71"/>
    </row>
    <row r="108" spans="1:10" ht="16.5" thickBot="1">
      <c r="A108" s="3" t="s">
        <v>130</v>
      </c>
      <c r="B108" s="58"/>
      <c r="C108" s="72">
        <f>C96+C107</f>
        <v>52283770</v>
      </c>
      <c r="D108" s="72">
        <f>D96+D107</f>
        <v>7606039</v>
      </c>
      <c r="E108" s="72">
        <f>E96+E107</f>
        <v>8276039</v>
      </c>
      <c r="F108" s="73"/>
      <c r="G108" s="73"/>
      <c r="H108" s="73"/>
      <c r="I108" s="72">
        <f>I96+I107</f>
        <v>36288039</v>
      </c>
      <c r="J108" s="71"/>
    </row>
    <row r="109" spans="1:10" ht="16.5" thickTop="1">
      <c r="A109" s="3"/>
      <c r="B109" s="58"/>
      <c r="C109" s="59"/>
      <c r="D109" s="59"/>
      <c r="E109" s="59"/>
      <c r="F109" s="73"/>
      <c r="G109" s="73"/>
      <c r="H109" s="73"/>
      <c r="I109" s="59"/>
      <c r="J109" s="71"/>
    </row>
    <row r="110" spans="1:10" ht="15.75">
      <c r="A110" s="1" t="s">
        <v>208</v>
      </c>
      <c r="B110" s="58"/>
      <c r="C110" s="73"/>
      <c r="D110" s="73"/>
      <c r="E110" s="73"/>
      <c r="F110" s="73"/>
      <c r="G110" s="73"/>
      <c r="H110" s="73"/>
      <c r="I110" s="73"/>
      <c r="J110" s="71"/>
    </row>
    <row r="111" spans="1:10" ht="15.75">
      <c r="A111" s="1" t="s">
        <v>180</v>
      </c>
      <c r="B111" s="50"/>
      <c r="C111" s="74"/>
      <c r="D111" s="75"/>
      <c r="E111" s="75"/>
      <c r="F111" s="50"/>
      <c r="G111" s="50"/>
      <c r="H111" s="50"/>
      <c r="I111" s="75"/>
      <c r="J111" s="32"/>
    </row>
    <row r="112" spans="1:10" ht="15.75">
      <c r="A112" s="24" t="s">
        <v>181</v>
      </c>
      <c r="B112" s="50"/>
      <c r="C112" s="74"/>
      <c r="D112" s="75"/>
      <c r="E112" s="75"/>
      <c r="F112" s="50"/>
      <c r="G112" s="50"/>
      <c r="H112" s="50"/>
      <c r="I112" s="75"/>
      <c r="J112" s="32"/>
    </row>
    <row r="113" spans="1:10" ht="15.75">
      <c r="A113" s="1" t="s">
        <v>217</v>
      </c>
      <c r="B113" s="3"/>
      <c r="C113" s="77"/>
      <c r="D113" s="78"/>
      <c r="E113" s="78"/>
      <c r="F113" s="5"/>
      <c r="G113" s="3"/>
      <c r="H113" s="3"/>
      <c r="I113" s="78"/>
      <c r="J113" s="32"/>
    </row>
    <row r="114" spans="1:10" ht="15.75">
      <c r="A114" s="43" t="s">
        <v>218</v>
      </c>
      <c r="B114" s="24"/>
      <c r="C114" s="57"/>
      <c r="D114" s="41"/>
      <c r="E114" s="41"/>
      <c r="F114" s="24"/>
      <c r="G114" s="24"/>
      <c r="H114" s="24"/>
      <c r="I114" s="41"/>
      <c r="J114" s="32"/>
    </row>
    <row r="115" spans="1:10" ht="15.75">
      <c r="A115" s="1" t="s">
        <v>167</v>
      </c>
      <c r="B115" s="24"/>
      <c r="C115" s="57"/>
      <c r="D115" s="41"/>
      <c r="E115" s="41"/>
      <c r="F115" s="24"/>
      <c r="G115" s="24"/>
      <c r="H115" s="24"/>
      <c r="I115" s="41"/>
      <c r="J115" s="32"/>
    </row>
    <row r="116" spans="1:10" ht="15.75">
      <c r="A116" s="43" t="s">
        <v>190</v>
      </c>
      <c r="B116" s="24"/>
      <c r="C116" s="57"/>
      <c r="D116" s="41"/>
      <c r="E116" s="41"/>
      <c r="F116" s="24"/>
      <c r="G116" s="24"/>
      <c r="H116" s="24"/>
      <c r="I116" s="41"/>
      <c r="J116" s="32"/>
    </row>
    <row r="117" spans="1:10" ht="15.75">
      <c r="A117" s="81" t="s">
        <v>185</v>
      </c>
      <c r="B117" s="3"/>
      <c r="C117" s="77"/>
      <c r="D117" s="78"/>
      <c r="E117" s="78"/>
      <c r="F117" s="3"/>
      <c r="G117" s="3"/>
      <c r="H117" s="3"/>
      <c r="I117" s="78"/>
      <c r="J117" s="32"/>
    </row>
    <row r="118" spans="1:10" ht="15.75">
      <c r="A118" s="43" t="s">
        <v>184</v>
      </c>
      <c r="B118" s="43"/>
      <c r="C118" s="43"/>
      <c r="D118" s="43"/>
      <c r="E118" s="43"/>
      <c r="F118" s="43"/>
      <c r="G118" s="43"/>
      <c r="H118" s="43"/>
      <c r="I118" s="43"/>
      <c r="J118" s="80"/>
    </row>
    <row r="119" spans="1:10" ht="15.75">
      <c r="A119" s="81" t="s">
        <v>186</v>
      </c>
      <c r="B119" s="43"/>
      <c r="C119" s="43"/>
      <c r="D119" s="43"/>
      <c r="E119" s="43"/>
      <c r="F119" s="43"/>
      <c r="G119" s="43"/>
      <c r="H119" s="43"/>
      <c r="I119" s="43"/>
      <c r="J119" s="80"/>
    </row>
    <row r="120" spans="1:10" ht="15.75">
      <c r="A120" s="43" t="s">
        <v>187</v>
      </c>
      <c r="B120" s="43"/>
      <c r="C120" s="43"/>
      <c r="D120" s="43"/>
      <c r="E120" s="43"/>
      <c r="F120" s="43"/>
      <c r="G120" s="43"/>
      <c r="H120" s="43"/>
      <c r="I120" s="43"/>
      <c r="J120" s="80"/>
    </row>
    <row r="121" spans="1:10" ht="15.75">
      <c r="A121" s="117" t="s">
        <v>188</v>
      </c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5.75">
      <c r="A122" s="83" t="s">
        <v>189</v>
      </c>
      <c r="B122" s="24"/>
      <c r="C122" s="24"/>
      <c r="D122" s="41"/>
      <c r="E122" s="41"/>
      <c r="F122" s="24"/>
      <c r="G122" s="24"/>
      <c r="H122" s="24"/>
      <c r="I122" s="41"/>
      <c r="J122" s="32"/>
    </row>
    <row r="123" spans="1:10" ht="15.75">
      <c r="A123" s="81" t="s">
        <v>198</v>
      </c>
      <c r="B123" s="24"/>
      <c r="C123" s="24"/>
      <c r="D123" s="41"/>
      <c r="E123" s="41"/>
      <c r="F123" s="24"/>
      <c r="G123" s="24"/>
      <c r="H123" s="24"/>
      <c r="I123" s="41"/>
      <c r="J123" s="32"/>
    </row>
    <row r="124" spans="1:10" ht="15.75">
      <c r="A124" s="83" t="s">
        <v>161</v>
      </c>
      <c r="B124" s="24"/>
      <c r="C124" s="24"/>
      <c r="D124" s="41"/>
      <c r="E124" s="41"/>
      <c r="F124" s="24"/>
      <c r="G124" s="24"/>
      <c r="H124" s="24"/>
      <c r="I124" s="41"/>
      <c r="J124" s="32"/>
    </row>
    <row r="125" spans="1:10" ht="15.75">
      <c r="A125" s="81" t="s">
        <v>200</v>
      </c>
      <c r="B125" s="24"/>
      <c r="C125" s="24"/>
      <c r="D125" s="41"/>
      <c r="E125" s="41"/>
      <c r="F125" s="24"/>
      <c r="G125" s="24"/>
      <c r="H125" s="24"/>
      <c r="I125" s="41"/>
      <c r="J125" s="32"/>
    </row>
    <row r="126" spans="1:10" ht="15.75">
      <c r="A126" s="83" t="s">
        <v>202</v>
      </c>
      <c r="B126" s="24"/>
      <c r="C126" s="24"/>
      <c r="D126" s="41"/>
      <c r="E126" s="41"/>
      <c r="F126" s="24"/>
      <c r="G126" s="24"/>
      <c r="H126" s="24"/>
      <c r="I126" s="41"/>
      <c r="J126" s="32"/>
    </row>
    <row r="127" spans="1:10" ht="15.75">
      <c r="A127" s="81" t="s">
        <v>201</v>
      </c>
      <c r="B127" s="24"/>
      <c r="C127" s="24"/>
      <c r="D127" s="41"/>
      <c r="E127" s="41"/>
      <c r="F127" s="24"/>
      <c r="G127" s="24"/>
      <c r="H127" s="24"/>
      <c r="I127" s="41"/>
      <c r="J127" s="32"/>
    </row>
    <row r="128" spans="1:10" ht="15.75">
      <c r="A128" s="83" t="s">
        <v>204</v>
      </c>
      <c r="B128" s="24"/>
      <c r="C128" s="24"/>
      <c r="D128" s="41"/>
      <c r="E128" s="41"/>
      <c r="F128" s="24"/>
      <c r="G128" s="24"/>
      <c r="H128" s="24"/>
      <c r="I128" s="41"/>
      <c r="J128" s="32"/>
    </row>
    <row r="129" spans="1:10" ht="15.75">
      <c r="A129" s="81" t="s">
        <v>205</v>
      </c>
      <c r="B129" s="24"/>
      <c r="C129" s="24"/>
      <c r="D129" s="41"/>
      <c r="E129" s="41"/>
      <c r="F129" s="24"/>
      <c r="G129" s="24"/>
      <c r="H129" s="24"/>
      <c r="I129" s="41"/>
      <c r="J129" s="32"/>
    </row>
    <row r="130" spans="1:10" ht="15.75">
      <c r="A130" s="83" t="s">
        <v>206</v>
      </c>
      <c r="B130" s="24"/>
      <c r="C130" s="24"/>
      <c r="D130" s="41"/>
      <c r="E130" s="41"/>
      <c r="F130" s="24"/>
      <c r="G130" s="24"/>
      <c r="H130" s="24"/>
      <c r="I130" s="41"/>
      <c r="J130" s="32"/>
    </row>
    <row r="131" spans="1:10" ht="15.75">
      <c r="A131" s="81"/>
      <c r="B131" s="24"/>
      <c r="C131" s="24"/>
      <c r="D131" s="41"/>
      <c r="E131" s="41"/>
      <c r="F131" s="24"/>
      <c r="G131" s="24"/>
      <c r="H131" s="24"/>
      <c r="I131" s="41"/>
      <c r="J131" s="32"/>
    </row>
    <row r="132" spans="1:10" ht="15.75">
      <c r="A132" s="83"/>
      <c r="B132" s="24"/>
      <c r="C132" s="24"/>
      <c r="D132" s="41"/>
      <c r="E132" s="41"/>
      <c r="F132" s="24"/>
      <c r="G132" s="24"/>
      <c r="H132" s="24"/>
      <c r="I132" s="41"/>
      <c r="J132" s="32"/>
    </row>
    <row r="133" spans="1:10" ht="15.75">
      <c r="A133" s="81"/>
      <c r="B133" s="24"/>
      <c r="C133" s="24"/>
      <c r="D133" s="41"/>
      <c r="E133" s="41"/>
      <c r="F133" s="24"/>
      <c r="G133" s="24"/>
      <c r="H133" s="24"/>
      <c r="I133" s="41"/>
      <c r="J133" s="32"/>
    </row>
    <row r="134" spans="1:10" ht="15.75">
      <c r="A134" s="83"/>
      <c r="B134" s="24"/>
      <c r="C134" s="24"/>
      <c r="D134" s="41"/>
      <c r="E134" s="41"/>
      <c r="F134" s="24"/>
      <c r="G134" s="24"/>
      <c r="H134" s="24"/>
      <c r="I134" s="41"/>
      <c r="J134" s="32"/>
    </row>
    <row r="135" spans="1:10" ht="15.75">
      <c r="A135" s="83"/>
      <c r="B135" s="24"/>
      <c r="C135" s="24"/>
      <c r="D135" s="41"/>
      <c r="E135" s="41"/>
      <c r="F135" s="24"/>
      <c r="G135" s="24"/>
      <c r="H135" s="24"/>
      <c r="I135" s="41"/>
      <c r="J135" s="32"/>
    </row>
    <row r="136" spans="1:10" ht="15.75">
      <c r="A136" s="83"/>
      <c r="B136" s="24"/>
      <c r="C136" s="24"/>
      <c r="D136" s="41"/>
      <c r="E136" s="41"/>
      <c r="F136" s="24"/>
      <c r="G136" s="24"/>
      <c r="H136" s="24"/>
      <c r="I136" s="41"/>
      <c r="J136" s="32"/>
    </row>
    <row r="137" spans="1:10" ht="15.75">
      <c r="A137" s="84"/>
      <c r="B137" s="24"/>
      <c r="C137" s="24"/>
      <c r="D137" s="41"/>
      <c r="E137" s="41"/>
      <c r="F137" s="24"/>
      <c r="G137" s="24"/>
      <c r="H137" s="24"/>
      <c r="I137" s="41"/>
      <c r="J137" s="32"/>
    </row>
    <row r="138" spans="1:10" ht="15.75">
      <c r="A138" s="87" t="s">
        <v>0</v>
      </c>
      <c r="B138" s="24"/>
      <c r="C138" s="24"/>
      <c r="D138" s="41"/>
      <c r="E138" s="41"/>
      <c r="F138" s="24"/>
      <c r="G138" s="24"/>
      <c r="H138" s="24"/>
      <c r="I138" s="41"/>
      <c r="J138" s="32"/>
    </row>
    <row r="139" spans="1:10" ht="16.5">
      <c r="A139" s="90" t="s">
        <v>199</v>
      </c>
      <c r="B139" s="48"/>
      <c r="C139" s="85"/>
      <c r="D139" s="86"/>
      <c r="E139" s="86"/>
      <c r="F139" s="48"/>
      <c r="G139" s="48"/>
      <c r="H139" s="24"/>
      <c r="I139" s="41"/>
      <c r="J139" s="32"/>
    </row>
    <row r="140" spans="1:10" ht="15.75">
      <c r="A140" s="87" t="s">
        <v>2</v>
      </c>
      <c r="B140" s="88"/>
      <c r="C140" s="58"/>
      <c r="D140" s="60"/>
      <c r="E140" s="60"/>
      <c r="F140" s="87" t="s">
        <v>1</v>
      </c>
      <c r="G140" s="58"/>
      <c r="H140" s="48"/>
      <c r="I140" s="41"/>
      <c r="J140" s="37"/>
    </row>
    <row r="141" spans="1:10" ht="15.75">
      <c r="A141" s="96"/>
      <c r="B141" s="91"/>
      <c r="C141" s="87"/>
      <c r="D141" s="92"/>
      <c r="E141" s="92"/>
      <c r="F141" s="87"/>
      <c r="G141" s="87"/>
      <c r="H141" s="62"/>
      <c r="I141" s="60"/>
      <c r="J141" s="6"/>
    </row>
    <row r="142" spans="1:10" ht="47.25">
      <c r="A142" s="101" t="s">
        <v>135</v>
      </c>
      <c r="B142" s="62"/>
      <c r="C142" s="91" t="s">
        <v>131</v>
      </c>
      <c r="D142" s="94" t="s">
        <v>132</v>
      </c>
      <c r="E142" s="62"/>
      <c r="F142" s="94" t="s">
        <v>133</v>
      </c>
      <c r="G142" s="95" t="s">
        <v>134</v>
      </c>
      <c r="H142" s="87"/>
      <c r="I142" s="92"/>
      <c r="J142" s="11"/>
    </row>
    <row r="143" spans="1:10" ht="15.75">
      <c r="A143" s="89"/>
      <c r="B143" s="84"/>
      <c r="C143" s="97"/>
      <c r="D143" s="98" t="s">
        <v>5</v>
      </c>
      <c r="E143" s="84"/>
      <c r="F143" s="98" t="s">
        <v>5</v>
      </c>
      <c r="G143" s="99" t="s">
        <v>5</v>
      </c>
      <c r="H143" s="62"/>
      <c r="I143" s="62"/>
      <c r="J143" s="80"/>
    </row>
    <row r="144" spans="1:10" ht="15.75">
      <c r="A144" s="96" t="s">
        <v>136</v>
      </c>
      <c r="B144" s="84"/>
      <c r="C144" s="97" t="s">
        <v>137</v>
      </c>
      <c r="D144" s="53">
        <v>300000</v>
      </c>
      <c r="E144" s="84"/>
      <c r="F144" s="53">
        <v>0</v>
      </c>
      <c r="G144" s="53">
        <v>0</v>
      </c>
      <c r="H144" s="84"/>
      <c r="I144" s="84"/>
      <c r="J144" s="80"/>
    </row>
    <row r="145" spans="1:10" ht="15.75">
      <c r="A145" s="96" t="s">
        <v>203</v>
      </c>
      <c r="B145" s="84"/>
      <c r="C145" s="97" t="s">
        <v>137</v>
      </c>
      <c r="D145" s="53">
        <v>500000</v>
      </c>
      <c r="E145" s="84"/>
      <c r="F145" s="53"/>
      <c r="G145" s="53"/>
      <c r="H145" s="84"/>
      <c r="I145" s="84"/>
      <c r="J145" s="80"/>
    </row>
    <row r="146" spans="1:10" ht="15.75">
      <c r="A146" s="96" t="s">
        <v>138</v>
      </c>
      <c r="B146" s="84"/>
      <c r="C146" s="97" t="s">
        <v>137</v>
      </c>
      <c r="D146" s="53">
        <v>500000</v>
      </c>
      <c r="E146" s="84"/>
      <c r="F146" s="53"/>
      <c r="G146" s="53"/>
      <c r="H146" s="84"/>
      <c r="I146" s="84"/>
      <c r="J146" s="80"/>
    </row>
    <row r="147" spans="1:10" ht="16.5" thickBot="1">
      <c r="A147" s="58" t="s">
        <v>139</v>
      </c>
      <c r="B147" s="100"/>
      <c r="C147" s="100"/>
      <c r="D147" s="104">
        <f>SUM(D144:D146)</f>
        <v>1300000</v>
      </c>
      <c r="E147" s="62"/>
      <c r="F147" s="104">
        <f>SUM(F144:F144)</f>
        <v>0</v>
      </c>
      <c r="G147" s="104">
        <f>SUM(G144:G144)</f>
        <v>0</v>
      </c>
      <c r="H147" s="84"/>
      <c r="I147" s="84"/>
      <c r="J147" s="80"/>
    </row>
    <row r="148" spans="1:10" ht="16.5" thickTop="1">
      <c r="A148" s="24" t="s">
        <v>140</v>
      </c>
      <c r="B148" s="62"/>
      <c r="C148" s="88"/>
      <c r="D148" s="106"/>
      <c r="E148" s="106"/>
      <c r="F148" s="105"/>
      <c r="G148" s="105"/>
      <c r="H148" s="62"/>
      <c r="I148" s="62"/>
      <c r="J148" s="80"/>
    </row>
    <row r="149" spans="1:10" ht="15.75">
      <c r="A149" s="48"/>
      <c r="B149" s="24"/>
      <c r="C149" s="24"/>
      <c r="D149" s="41"/>
      <c r="E149" s="41"/>
      <c r="F149" s="24"/>
      <c r="G149" s="24"/>
      <c r="H149" s="105"/>
      <c r="I149" s="106"/>
      <c r="J149" s="3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zoomScale="90" zoomScaleNormal="90" workbookViewId="0" topLeftCell="A25">
      <selection activeCell="E29" sqref="E29"/>
    </sheetView>
  </sheetViews>
  <sheetFormatPr defaultColWidth="9.140625" defaultRowHeight="15"/>
  <cols>
    <col min="1" max="1" width="26.57421875" style="48" customWidth="1"/>
    <col min="2" max="2" width="8.57421875" style="48" customWidth="1"/>
    <col min="3" max="3" width="17.28125" style="85" customWidth="1"/>
    <col min="4" max="4" width="17.8515625" style="86" customWidth="1"/>
    <col min="5" max="5" width="17.00390625" style="86" customWidth="1"/>
    <col min="6" max="6" width="17.57421875" style="48" customWidth="1"/>
    <col min="7" max="7" width="16.140625" style="48" customWidth="1"/>
    <col min="8" max="8" width="16.57421875" style="48" customWidth="1"/>
    <col min="9" max="9" width="17.28125" style="41" customWidth="1"/>
    <col min="10" max="10" width="5.421875" style="37" customWidth="1"/>
    <col min="11" max="16384" width="9.140625" style="21" customWidth="1"/>
  </cols>
  <sheetData>
    <row r="1" spans="1:10" s="7" customFormat="1" ht="20.25">
      <c r="A1" s="1" t="s">
        <v>0</v>
      </c>
      <c r="B1" s="2"/>
      <c r="C1" s="3"/>
      <c r="D1" s="4"/>
      <c r="E1" s="1" t="s">
        <v>1</v>
      </c>
      <c r="F1" s="3"/>
      <c r="G1" s="3"/>
      <c r="H1" s="5"/>
      <c r="I1" s="1"/>
      <c r="J1" s="6"/>
    </row>
    <row r="2" spans="1:10" s="12" customFormat="1" ht="18">
      <c r="A2" s="8" t="s">
        <v>179</v>
      </c>
      <c r="B2" s="9"/>
      <c r="C2" s="1"/>
      <c r="D2" s="10"/>
      <c r="E2" s="10"/>
      <c r="F2" s="1"/>
      <c r="G2" s="1"/>
      <c r="H2" s="1"/>
      <c r="I2" s="10"/>
      <c r="J2" s="11"/>
    </row>
    <row r="3" spans="1:10" s="5" customFormat="1" ht="46.5" customHeight="1">
      <c r="A3" s="8" t="s">
        <v>2</v>
      </c>
      <c r="B3" s="9" t="s">
        <v>3</v>
      </c>
      <c r="C3" s="13" t="s">
        <v>173</v>
      </c>
      <c r="D3" s="14" t="s">
        <v>174</v>
      </c>
      <c r="E3" s="14" t="s">
        <v>148</v>
      </c>
      <c r="F3" s="15" t="s">
        <v>175</v>
      </c>
      <c r="G3" s="15" t="s">
        <v>176</v>
      </c>
      <c r="H3" s="15" t="s">
        <v>177</v>
      </c>
      <c r="I3" s="14" t="s">
        <v>178</v>
      </c>
      <c r="J3" s="16" t="s">
        <v>4</v>
      </c>
    </row>
    <row r="4" spans="1:10" ht="15" customHeight="1">
      <c r="A4" s="17"/>
      <c r="B4" s="18"/>
      <c r="C4" s="19" t="s">
        <v>5</v>
      </c>
      <c r="D4" s="20" t="s">
        <v>5</v>
      </c>
      <c r="E4" s="20" t="s">
        <v>5</v>
      </c>
      <c r="F4" s="19" t="s">
        <v>5</v>
      </c>
      <c r="G4" s="19" t="s">
        <v>5</v>
      </c>
      <c r="H4" s="19" t="s">
        <v>5</v>
      </c>
      <c r="I4" s="20" t="s">
        <v>5</v>
      </c>
      <c r="J4" s="6"/>
    </row>
    <row r="5" spans="1:10" ht="16.5" customHeight="1">
      <c r="A5" s="22" t="s">
        <v>6</v>
      </c>
      <c r="B5" s="23"/>
      <c r="C5" s="24"/>
      <c r="D5" s="25"/>
      <c r="E5" s="25"/>
      <c r="F5" s="24"/>
      <c r="G5" s="24"/>
      <c r="H5" s="24"/>
      <c r="I5" s="25"/>
      <c r="J5" s="6"/>
    </row>
    <row r="6" spans="1:9" ht="16.5" customHeight="1">
      <c r="A6" s="24" t="s">
        <v>156</v>
      </c>
      <c r="B6" s="23" t="s">
        <v>7</v>
      </c>
      <c r="C6" s="25">
        <v>5890956</v>
      </c>
      <c r="D6" s="25">
        <v>2500000</v>
      </c>
      <c r="E6" s="25">
        <v>2500000</v>
      </c>
      <c r="F6" s="26">
        <f aca="true" t="shared" si="0" ref="F6:F11">I6/4</f>
        <v>1125000</v>
      </c>
      <c r="G6" s="26">
        <f aca="true" t="shared" si="1" ref="G6:G11">I6/2</f>
        <v>2250000</v>
      </c>
      <c r="H6" s="26">
        <f aca="true" t="shared" si="2" ref="H6:H11">F6*3</f>
        <v>3375000</v>
      </c>
      <c r="I6" s="41">
        <v>4500000</v>
      </c>
    </row>
    <row r="7" spans="1:10" ht="16.5" customHeight="1">
      <c r="A7" s="24" t="s">
        <v>8</v>
      </c>
      <c r="B7" s="23" t="s">
        <v>9</v>
      </c>
      <c r="C7" s="27">
        <v>0</v>
      </c>
      <c r="D7" s="25">
        <v>10000</v>
      </c>
      <c r="E7" s="25">
        <v>10000</v>
      </c>
      <c r="F7" s="26">
        <f t="shared" si="0"/>
        <v>12500</v>
      </c>
      <c r="G7" s="26">
        <f t="shared" si="1"/>
        <v>25000</v>
      </c>
      <c r="H7" s="26">
        <f t="shared" si="2"/>
        <v>37500</v>
      </c>
      <c r="I7" s="41">
        <v>50000</v>
      </c>
      <c r="J7" s="6"/>
    </row>
    <row r="8" spans="1:9" ht="16.5" customHeight="1">
      <c r="A8" s="24" t="s">
        <v>10</v>
      </c>
      <c r="B8" s="23" t="s">
        <v>11</v>
      </c>
      <c r="C8" s="28">
        <v>272993103</v>
      </c>
      <c r="D8" s="25">
        <v>170500000</v>
      </c>
      <c r="E8" s="25">
        <v>195000000</v>
      </c>
      <c r="F8" s="26">
        <f t="shared" si="0"/>
        <v>62500000</v>
      </c>
      <c r="G8" s="26">
        <f t="shared" si="1"/>
        <v>125000000</v>
      </c>
      <c r="H8" s="26">
        <f t="shared" si="2"/>
        <v>187500000</v>
      </c>
      <c r="I8" s="41">
        <v>250000000</v>
      </c>
    </row>
    <row r="9" spans="1:10" ht="16.5" customHeight="1">
      <c r="A9" s="24" t="s">
        <v>12</v>
      </c>
      <c r="B9" s="23" t="s">
        <v>13</v>
      </c>
      <c r="C9" s="28">
        <v>32299</v>
      </c>
      <c r="D9" s="25">
        <v>50000</v>
      </c>
      <c r="E9" s="25">
        <v>50000</v>
      </c>
      <c r="F9" s="26">
        <f t="shared" si="0"/>
        <v>12500</v>
      </c>
      <c r="G9" s="26">
        <f t="shared" si="1"/>
        <v>25000</v>
      </c>
      <c r="H9" s="26">
        <f t="shared" si="2"/>
        <v>37500</v>
      </c>
      <c r="I9" s="41">
        <v>50000</v>
      </c>
      <c r="J9" s="6"/>
    </row>
    <row r="10" spans="1:10" ht="16.5" customHeight="1">
      <c r="A10" s="24" t="s">
        <v>14</v>
      </c>
      <c r="B10" s="23" t="s">
        <v>15</v>
      </c>
      <c r="C10" s="28">
        <v>10369388</v>
      </c>
      <c r="D10" s="25">
        <v>5000000</v>
      </c>
      <c r="E10" s="25">
        <v>8000000</v>
      </c>
      <c r="F10" s="26">
        <f t="shared" si="0"/>
        <v>2500000</v>
      </c>
      <c r="G10" s="26">
        <f t="shared" si="1"/>
        <v>5000000</v>
      </c>
      <c r="H10" s="26">
        <f t="shared" si="2"/>
        <v>7500000</v>
      </c>
      <c r="I10" s="41">
        <v>10000000</v>
      </c>
      <c r="J10" s="6">
        <v>1</v>
      </c>
    </row>
    <row r="11" spans="1:10" ht="16.5" customHeight="1">
      <c r="A11" s="24" t="s">
        <v>16</v>
      </c>
      <c r="B11" s="23" t="s">
        <v>17</v>
      </c>
      <c r="C11" s="29">
        <v>384253</v>
      </c>
      <c r="D11" s="30">
        <v>200000</v>
      </c>
      <c r="E11" s="30">
        <v>300000</v>
      </c>
      <c r="F11" s="26">
        <f t="shared" si="0"/>
        <v>75000</v>
      </c>
      <c r="G11" s="26">
        <f t="shared" si="1"/>
        <v>150000</v>
      </c>
      <c r="H11" s="26">
        <f t="shared" si="2"/>
        <v>225000</v>
      </c>
      <c r="I11" s="110">
        <v>300000</v>
      </c>
      <c r="J11" s="32"/>
    </row>
    <row r="12" spans="1:10" s="35" customFormat="1" ht="18">
      <c r="A12" s="17" t="s">
        <v>18</v>
      </c>
      <c r="B12" s="18"/>
      <c r="C12" s="33">
        <f aca="true" t="shared" si="3" ref="C12:H12">SUM(C6:C11)</f>
        <v>289669999</v>
      </c>
      <c r="D12" s="34">
        <f>SUM(D6:D11)</f>
        <v>178260000</v>
      </c>
      <c r="E12" s="34">
        <f>SUM(E6:E11)</f>
        <v>205860000</v>
      </c>
      <c r="F12" s="47">
        <f t="shared" si="3"/>
        <v>66225000</v>
      </c>
      <c r="G12" s="26">
        <f>SUM(G6:G11)</f>
        <v>132450000</v>
      </c>
      <c r="H12" s="47">
        <f t="shared" si="3"/>
        <v>198675000</v>
      </c>
      <c r="I12" s="34">
        <f>SUM(I6:I11)</f>
        <v>264900000</v>
      </c>
      <c r="J12" s="6"/>
    </row>
    <row r="13" spans="1:10" ht="15.75">
      <c r="A13" s="1" t="s">
        <v>19</v>
      </c>
      <c r="B13" s="23"/>
      <c r="C13" s="36"/>
      <c r="D13" s="25"/>
      <c r="E13" s="25"/>
      <c r="F13" s="26"/>
      <c r="G13" s="26"/>
      <c r="H13" s="26"/>
      <c r="I13" s="25"/>
      <c r="J13" s="6"/>
    </row>
    <row r="14" spans="1:10" ht="15.75" customHeight="1">
      <c r="A14" s="1" t="s">
        <v>20</v>
      </c>
      <c r="B14" s="23"/>
      <c r="C14" s="36"/>
      <c r="D14" s="25"/>
      <c r="E14" s="25"/>
      <c r="F14" s="26"/>
      <c r="G14" s="26"/>
      <c r="H14" s="26"/>
      <c r="I14" s="25"/>
      <c r="J14" s="6"/>
    </row>
    <row r="15" spans="1:10" ht="16.5" customHeight="1">
      <c r="A15" s="24" t="s">
        <v>21</v>
      </c>
      <c r="B15" s="23" t="s">
        <v>22</v>
      </c>
      <c r="C15" s="28">
        <v>4133560</v>
      </c>
      <c r="D15" s="25">
        <v>4200000</v>
      </c>
      <c r="E15" s="25">
        <v>5000000</v>
      </c>
      <c r="F15" s="26">
        <f>I15/4</f>
        <v>1375000</v>
      </c>
      <c r="G15" s="26">
        <f>I15/2</f>
        <v>2750000</v>
      </c>
      <c r="H15" s="26">
        <f>F15*3</f>
        <v>4125000</v>
      </c>
      <c r="I15" s="114">
        <v>5500000</v>
      </c>
      <c r="J15" s="32">
        <v>2</v>
      </c>
    </row>
    <row r="16" spans="1:10" ht="16.5" customHeight="1">
      <c r="A16" s="24" t="s">
        <v>23</v>
      </c>
      <c r="B16" s="23" t="s">
        <v>24</v>
      </c>
      <c r="C16" s="28">
        <v>1620000</v>
      </c>
      <c r="D16" s="25">
        <v>2200000</v>
      </c>
      <c r="E16" s="25">
        <v>3000000</v>
      </c>
      <c r="F16" s="26">
        <f aca="true" t="shared" si="4" ref="F16:F27">I16/4</f>
        <v>750000</v>
      </c>
      <c r="G16" s="26">
        <f aca="true" t="shared" si="5" ref="G16:G27">I16/2</f>
        <v>1500000</v>
      </c>
      <c r="H16" s="26">
        <f aca="true" t="shared" si="6" ref="H16:H27">F16*3</f>
        <v>2250000</v>
      </c>
      <c r="I16" s="114">
        <v>3000000</v>
      </c>
      <c r="J16" s="6"/>
    </row>
    <row r="17" spans="1:9" ht="16.5" customHeight="1">
      <c r="A17" s="24" t="s">
        <v>25</v>
      </c>
      <c r="B17" s="23" t="s">
        <v>26</v>
      </c>
      <c r="C17" s="28">
        <v>756000</v>
      </c>
      <c r="D17" s="25">
        <v>800000</v>
      </c>
      <c r="E17" s="25">
        <v>1000000</v>
      </c>
      <c r="F17" s="26">
        <f t="shared" si="4"/>
        <v>300000</v>
      </c>
      <c r="G17" s="26">
        <f t="shared" si="5"/>
        <v>600000</v>
      </c>
      <c r="H17" s="26">
        <f t="shared" si="6"/>
        <v>900000</v>
      </c>
      <c r="I17" s="114">
        <v>1200000</v>
      </c>
    </row>
    <row r="18" spans="1:10" ht="16.5" customHeight="1">
      <c r="A18" s="24" t="s">
        <v>27</v>
      </c>
      <c r="B18" s="23" t="s">
        <v>28</v>
      </c>
      <c r="C18" s="28">
        <v>244591</v>
      </c>
      <c r="D18" s="25">
        <v>380000</v>
      </c>
      <c r="E18" s="25">
        <v>450000</v>
      </c>
      <c r="F18" s="26">
        <f t="shared" si="4"/>
        <v>125000</v>
      </c>
      <c r="G18" s="26">
        <f t="shared" si="5"/>
        <v>250000</v>
      </c>
      <c r="H18" s="26">
        <f t="shared" si="6"/>
        <v>375000</v>
      </c>
      <c r="I18" s="114">
        <v>500000</v>
      </c>
      <c r="J18" s="6"/>
    </row>
    <row r="19" spans="1:10" ht="16.5" customHeight="1">
      <c r="A19" s="24" t="s">
        <v>29</v>
      </c>
      <c r="B19" s="23" t="s">
        <v>30</v>
      </c>
      <c r="C19" s="28">
        <v>11893</v>
      </c>
      <c r="D19" s="25">
        <v>200000</v>
      </c>
      <c r="E19" s="25">
        <v>250000</v>
      </c>
      <c r="F19" s="26">
        <f t="shared" si="4"/>
        <v>62500</v>
      </c>
      <c r="G19" s="26">
        <f t="shared" si="5"/>
        <v>125000</v>
      </c>
      <c r="H19" s="26">
        <f t="shared" si="6"/>
        <v>187500</v>
      </c>
      <c r="I19" s="114">
        <v>250000</v>
      </c>
      <c r="J19" s="6"/>
    </row>
    <row r="20" spans="1:10" ht="16.5" customHeight="1">
      <c r="A20" s="24" t="s">
        <v>153</v>
      </c>
      <c r="B20" s="23" t="s">
        <v>31</v>
      </c>
      <c r="C20" s="28">
        <v>426825</v>
      </c>
      <c r="D20" s="25">
        <v>500000</v>
      </c>
      <c r="E20" s="25">
        <v>500000</v>
      </c>
      <c r="F20" s="26">
        <f t="shared" si="4"/>
        <v>150000</v>
      </c>
      <c r="G20" s="26">
        <f t="shared" si="5"/>
        <v>300000</v>
      </c>
      <c r="H20" s="26">
        <f t="shared" si="6"/>
        <v>450000</v>
      </c>
      <c r="I20" s="114">
        <v>600000</v>
      </c>
      <c r="J20" s="6"/>
    </row>
    <row r="21" spans="1:9" ht="16.5" customHeight="1">
      <c r="A21" s="24" t="s">
        <v>32</v>
      </c>
      <c r="B21" s="23" t="s">
        <v>33</v>
      </c>
      <c r="C21" s="28">
        <v>4200</v>
      </c>
      <c r="D21" s="25">
        <v>150000</v>
      </c>
      <c r="E21" s="25">
        <v>200000</v>
      </c>
      <c r="F21" s="26">
        <f t="shared" si="4"/>
        <v>50000</v>
      </c>
      <c r="G21" s="26">
        <f t="shared" si="5"/>
        <v>100000</v>
      </c>
      <c r="H21" s="26">
        <f t="shared" si="6"/>
        <v>150000</v>
      </c>
      <c r="I21" s="114">
        <v>200000</v>
      </c>
    </row>
    <row r="22" spans="1:10" ht="16.5" customHeight="1">
      <c r="A22" s="24" t="s">
        <v>34</v>
      </c>
      <c r="B22" s="23" t="s">
        <v>35</v>
      </c>
      <c r="C22" s="28">
        <v>780000</v>
      </c>
      <c r="D22" s="25">
        <v>900000</v>
      </c>
      <c r="E22" s="25">
        <v>1000000</v>
      </c>
      <c r="F22" s="26">
        <f t="shared" si="4"/>
        <v>250000</v>
      </c>
      <c r="G22" s="26">
        <f t="shared" si="5"/>
        <v>500000</v>
      </c>
      <c r="H22" s="26">
        <f t="shared" si="6"/>
        <v>750000</v>
      </c>
      <c r="I22" s="114">
        <v>1000000</v>
      </c>
      <c r="J22" s="6"/>
    </row>
    <row r="23" spans="1:10" ht="16.5" customHeight="1">
      <c r="A23" s="24" t="s">
        <v>36</v>
      </c>
      <c r="B23" s="23" t="s">
        <v>37</v>
      </c>
      <c r="C23" s="28">
        <v>376459</v>
      </c>
      <c r="D23" s="25">
        <v>500000</v>
      </c>
      <c r="E23" s="25">
        <v>500000</v>
      </c>
      <c r="F23" s="26">
        <f t="shared" si="4"/>
        <v>175000</v>
      </c>
      <c r="G23" s="26">
        <f t="shared" si="5"/>
        <v>350000</v>
      </c>
      <c r="H23" s="26">
        <f t="shared" si="6"/>
        <v>525000</v>
      </c>
      <c r="I23" s="114">
        <v>700000</v>
      </c>
      <c r="J23" s="6">
        <v>3</v>
      </c>
    </row>
    <row r="24" spans="1:9" ht="16.5" customHeight="1">
      <c r="A24" s="24" t="s">
        <v>38</v>
      </c>
      <c r="B24" s="23" t="s">
        <v>39</v>
      </c>
      <c r="C24" s="28">
        <v>514535</v>
      </c>
      <c r="D24" s="25">
        <v>600000</v>
      </c>
      <c r="E24" s="25">
        <v>600000</v>
      </c>
      <c r="F24" s="26">
        <f t="shared" si="4"/>
        <v>225000</v>
      </c>
      <c r="G24" s="26">
        <f t="shared" si="5"/>
        <v>450000</v>
      </c>
      <c r="H24" s="26">
        <f t="shared" si="6"/>
        <v>675000</v>
      </c>
      <c r="I24" s="114">
        <v>900000</v>
      </c>
    </row>
    <row r="25" spans="1:10" ht="16.5" customHeight="1">
      <c r="A25" s="24" t="s">
        <v>40</v>
      </c>
      <c r="B25" s="23" t="s">
        <v>41</v>
      </c>
      <c r="C25" s="28">
        <v>106000</v>
      </c>
      <c r="D25" s="25">
        <v>200000</v>
      </c>
      <c r="E25" s="25">
        <v>300000</v>
      </c>
      <c r="F25" s="26">
        <f t="shared" si="4"/>
        <v>75000</v>
      </c>
      <c r="G25" s="26">
        <f t="shared" si="5"/>
        <v>150000</v>
      </c>
      <c r="H25" s="26">
        <f t="shared" si="6"/>
        <v>225000</v>
      </c>
      <c r="I25" s="114">
        <v>300000</v>
      </c>
      <c r="J25" s="6"/>
    </row>
    <row r="26" spans="1:10" ht="16.5" customHeight="1">
      <c r="A26" s="24" t="s">
        <v>150</v>
      </c>
      <c r="B26" s="23" t="s">
        <v>42</v>
      </c>
      <c r="C26" s="28">
        <v>125950</v>
      </c>
      <c r="D26" s="25">
        <v>300000</v>
      </c>
      <c r="E26" s="25">
        <v>300000</v>
      </c>
      <c r="F26" s="26">
        <f t="shared" si="4"/>
        <v>100000</v>
      </c>
      <c r="G26" s="26">
        <f t="shared" si="5"/>
        <v>200000</v>
      </c>
      <c r="H26" s="26">
        <f t="shared" si="6"/>
        <v>300000</v>
      </c>
      <c r="I26" s="114">
        <v>400000</v>
      </c>
      <c r="J26" s="6"/>
    </row>
    <row r="27" spans="1:10" ht="16.5" customHeight="1">
      <c r="A27" s="24" t="s">
        <v>43</v>
      </c>
      <c r="B27" s="23" t="s">
        <v>44</v>
      </c>
      <c r="C27" s="29">
        <v>278346</v>
      </c>
      <c r="D27" s="30">
        <v>500000</v>
      </c>
      <c r="E27" s="30">
        <v>500000</v>
      </c>
      <c r="F27" s="26">
        <f t="shared" si="4"/>
        <v>150000</v>
      </c>
      <c r="G27" s="26">
        <f t="shared" si="5"/>
        <v>300000</v>
      </c>
      <c r="H27" s="26">
        <f t="shared" si="6"/>
        <v>450000</v>
      </c>
      <c r="I27" s="115">
        <v>600000</v>
      </c>
      <c r="J27" s="6"/>
    </row>
    <row r="28" spans="1:10" s="35" customFormat="1" ht="18">
      <c r="A28" s="17" t="s">
        <v>45</v>
      </c>
      <c r="B28" s="18"/>
      <c r="C28" s="33">
        <f aca="true" t="shared" si="7" ref="C28:H28">SUM(C15:C27)</f>
        <v>9378359</v>
      </c>
      <c r="D28" s="33">
        <f t="shared" si="7"/>
        <v>11430000</v>
      </c>
      <c r="E28" s="108">
        <f t="shared" si="7"/>
        <v>13600000</v>
      </c>
      <c r="F28" s="33">
        <f t="shared" si="7"/>
        <v>3787500</v>
      </c>
      <c r="G28" s="33">
        <f t="shared" si="7"/>
        <v>7575000</v>
      </c>
      <c r="H28" s="33">
        <f t="shared" si="7"/>
        <v>11362500</v>
      </c>
      <c r="I28" s="33">
        <f>SUM(I15:I27)</f>
        <v>15150000</v>
      </c>
      <c r="J28" s="6"/>
    </row>
    <row r="29" spans="1:10" s="5" customFormat="1" ht="46.5" customHeight="1">
      <c r="A29" s="8" t="s">
        <v>2</v>
      </c>
      <c r="B29" s="9" t="s">
        <v>3</v>
      </c>
      <c r="C29" s="13" t="s">
        <v>173</v>
      </c>
      <c r="D29" s="14" t="s">
        <v>174</v>
      </c>
      <c r="E29" s="14" t="s">
        <v>148</v>
      </c>
      <c r="F29" s="15" t="s">
        <v>175</v>
      </c>
      <c r="G29" s="15" t="s">
        <v>176</v>
      </c>
      <c r="H29" s="15" t="s">
        <v>177</v>
      </c>
      <c r="I29" s="14" t="s">
        <v>178</v>
      </c>
      <c r="J29" s="16" t="s">
        <v>4</v>
      </c>
    </row>
    <row r="30" spans="1:10" ht="15.75">
      <c r="A30" s="24"/>
      <c r="B30" s="23"/>
      <c r="C30" s="38" t="s">
        <v>5</v>
      </c>
      <c r="D30" s="39" t="s">
        <v>5</v>
      </c>
      <c r="E30" s="39" t="s">
        <v>5</v>
      </c>
      <c r="F30" s="19" t="s">
        <v>5</v>
      </c>
      <c r="G30" s="19" t="s">
        <v>5</v>
      </c>
      <c r="H30" s="19" t="s">
        <v>5</v>
      </c>
      <c r="I30" s="20" t="s">
        <v>5</v>
      </c>
      <c r="J30" s="6"/>
    </row>
    <row r="31" spans="1:10" ht="15.75">
      <c r="A31" s="40" t="s">
        <v>46</v>
      </c>
      <c r="B31" s="23"/>
      <c r="C31" s="36"/>
      <c r="D31" s="41"/>
      <c r="E31" s="41"/>
      <c r="F31" s="26"/>
      <c r="G31" s="26"/>
      <c r="H31" s="26"/>
      <c r="J31" s="6"/>
    </row>
    <row r="32" spans="1:10" ht="15.75">
      <c r="A32" s="24" t="s">
        <v>142</v>
      </c>
      <c r="B32" s="23" t="s">
        <v>47</v>
      </c>
      <c r="C32" s="28">
        <v>484255</v>
      </c>
      <c r="D32" s="25">
        <v>500000</v>
      </c>
      <c r="E32" s="25">
        <v>500000</v>
      </c>
      <c r="F32" s="26">
        <f>I32/4</f>
        <v>125000</v>
      </c>
      <c r="G32" s="26">
        <f>I32/2</f>
        <v>250000</v>
      </c>
      <c r="H32" s="26">
        <f>F32*3</f>
        <v>375000</v>
      </c>
      <c r="I32" s="114">
        <v>500000</v>
      </c>
      <c r="J32" s="6"/>
    </row>
    <row r="33" spans="1:10" ht="15.75">
      <c r="A33" s="24" t="s">
        <v>48</v>
      </c>
      <c r="B33" s="23" t="s">
        <v>49</v>
      </c>
      <c r="C33" s="28">
        <v>7050</v>
      </c>
      <c r="D33" s="25">
        <v>100000</v>
      </c>
      <c r="E33" s="25">
        <v>100000</v>
      </c>
      <c r="F33" s="26">
        <f>I33/4</f>
        <v>25000</v>
      </c>
      <c r="G33" s="26">
        <f>I33/2</f>
        <v>50000</v>
      </c>
      <c r="H33" s="26">
        <f>F33*3</f>
        <v>75000</v>
      </c>
      <c r="I33" s="114">
        <v>100000</v>
      </c>
      <c r="J33" s="6"/>
    </row>
    <row r="34" spans="1:10" ht="18">
      <c r="A34" s="24" t="s">
        <v>50</v>
      </c>
      <c r="B34" s="23" t="s">
        <v>51</v>
      </c>
      <c r="C34" s="116">
        <v>28000</v>
      </c>
      <c r="D34" s="30">
        <v>200000</v>
      </c>
      <c r="E34" s="30">
        <v>200000</v>
      </c>
      <c r="F34" s="26">
        <f>I34/4</f>
        <v>50000</v>
      </c>
      <c r="G34" s="26">
        <f>I34/2</f>
        <v>100000</v>
      </c>
      <c r="H34" s="26">
        <f>F34*3</f>
        <v>150000</v>
      </c>
      <c r="I34" s="115">
        <v>200000</v>
      </c>
      <c r="J34" s="6"/>
    </row>
    <row r="35" spans="1:10" s="35" customFormat="1" ht="21" customHeight="1">
      <c r="A35" s="17" t="s">
        <v>45</v>
      </c>
      <c r="B35" s="18"/>
      <c r="C35" s="33">
        <f>SUM(C32:C34)</f>
        <v>519305</v>
      </c>
      <c r="D35" s="33">
        <f>SUM(D32:D34)</f>
        <v>800000</v>
      </c>
      <c r="E35" s="108">
        <f>SUM(E32:E34)</f>
        <v>800000</v>
      </c>
      <c r="F35" s="109">
        <f>I35/4</f>
        <v>200000</v>
      </c>
      <c r="G35" s="109">
        <f>I35/2</f>
        <v>400000</v>
      </c>
      <c r="H35" s="109">
        <f>F35*3</f>
        <v>600000</v>
      </c>
      <c r="I35" s="33">
        <f>SUM(E32:E34)</f>
        <v>800000</v>
      </c>
      <c r="J35" s="6"/>
    </row>
    <row r="36" spans="1:10" ht="12" customHeight="1">
      <c r="A36" s="24"/>
      <c r="B36" s="23"/>
      <c r="C36" s="36"/>
      <c r="D36" s="41"/>
      <c r="E36" s="41"/>
      <c r="F36" s="26"/>
      <c r="G36" s="26"/>
      <c r="H36" s="26"/>
      <c r="J36" s="6"/>
    </row>
    <row r="37" spans="1:10" ht="15.75">
      <c r="A37" s="1" t="s">
        <v>52</v>
      </c>
      <c r="B37" s="23"/>
      <c r="C37" s="36"/>
      <c r="D37" s="41"/>
      <c r="E37" s="41"/>
      <c r="F37" s="26"/>
      <c r="G37" s="26"/>
      <c r="H37" s="26"/>
      <c r="J37" s="6"/>
    </row>
    <row r="38" spans="1:9" ht="15.75">
      <c r="A38" s="24" t="s">
        <v>53</v>
      </c>
      <c r="B38" s="23" t="s">
        <v>54</v>
      </c>
      <c r="C38" s="28">
        <v>512340</v>
      </c>
      <c r="D38" s="25">
        <v>250000</v>
      </c>
      <c r="E38" s="25">
        <v>350000</v>
      </c>
      <c r="F38" s="26">
        <f>I38/4</f>
        <v>125000</v>
      </c>
      <c r="G38" s="26">
        <f>F38*2</f>
        <v>250000</v>
      </c>
      <c r="H38" s="26">
        <f>F38*3</f>
        <v>375000</v>
      </c>
      <c r="I38" s="25">
        <v>500000</v>
      </c>
    </row>
    <row r="39" spans="1:10" ht="15.75">
      <c r="A39" s="120" t="s">
        <v>55</v>
      </c>
      <c r="B39" s="121" t="s">
        <v>56</v>
      </c>
      <c r="C39" s="122">
        <v>224500</v>
      </c>
      <c r="D39" s="123">
        <v>350000</v>
      </c>
      <c r="E39" s="123">
        <v>400000</v>
      </c>
      <c r="F39" s="124">
        <f>I39/4</f>
        <v>112500</v>
      </c>
      <c r="G39" s="124">
        <f>F39*2</f>
        <v>225000</v>
      </c>
      <c r="H39" s="124">
        <f>F39*3</f>
        <v>337500</v>
      </c>
      <c r="I39" s="123">
        <v>450000</v>
      </c>
      <c r="J39" s="6"/>
    </row>
    <row r="40" spans="1:10" ht="15.75">
      <c r="A40" s="24" t="s">
        <v>57</v>
      </c>
      <c r="B40" s="23" t="s">
        <v>58</v>
      </c>
      <c r="C40" s="28">
        <v>107952</v>
      </c>
      <c r="D40" s="25">
        <v>150000</v>
      </c>
      <c r="E40" s="25">
        <v>150000</v>
      </c>
      <c r="F40" s="26">
        <f>I40/4</f>
        <v>250000</v>
      </c>
      <c r="G40" s="26">
        <f>F40*2</f>
        <v>500000</v>
      </c>
      <c r="H40" s="26">
        <f>F40*3</f>
        <v>750000</v>
      </c>
      <c r="I40" s="25">
        <v>1000000</v>
      </c>
      <c r="J40" s="6">
        <v>4</v>
      </c>
    </row>
    <row r="41" spans="1:10" ht="18" customHeight="1">
      <c r="A41" s="24" t="s">
        <v>59</v>
      </c>
      <c r="B41" s="23" t="s">
        <v>60</v>
      </c>
      <c r="C41" s="29">
        <v>69800</v>
      </c>
      <c r="D41" s="30">
        <v>100000</v>
      </c>
      <c r="E41" s="30">
        <v>100000</v>
      </c>
      <c r="F41" s="31">
        <f>I41/4</f>
        <v>25000</v>
      </c>
      <c r="G41" s="31">
        <f>F41*2</f>
        <v>50000</v>
      </c>
      <c r="H41" s="31">
        <f>F41*3</f>
        <v>75000</v>
      </c>
      <c r="I41" s="30">
        <v>100000</v>
      </c>
      <c r="J41" s="6"/>
    </row>
    <row r="42" spans="1:10" s="35" customFormat="1" ht="18" customHeight="1">
      <c r="A42" s="17" t="s">
        <v>45</v>
      </c>
      <c r="B42" s="18"/>
      <c r="C42" s="33">
        <f aca="true" t="shared" si="8" ref="C42:I42">SUM(C38:C41)</f>
        <v>914592</v>
      </c>
      <c r="D42" s="33">
        <f t="shared" si="8"/>
        <v>850000</v>
      </c>
      <c r="E42" s="118">
        <f t="shared" si="8"/>
        <v>1000000</v>
      </c>
      <c r="F42" s="33">
        <f t="shared" si="8"/>
        <v>512500</v>
      </c>
      <c r="G42" s="33">
        <f t="shared" si="8"/>
        <v>1025000</v>
      </c>
      <c r="H42" s="33">
        <f t="shared" si="8"/>
        <v>1537500</v>
      </c>
      <c r="I42" s="33">
        <f t="shared" si="8"/>
        <v>2050000</v>
      </c>
      <c r="J42" s="6"/>
    </row>
    <row r="43" spans="1:10" ht="10.5" customHeight="1">
      <c r="A43" s="24"/>
      <c r="B43" s="23"/>
      <c r="C43" s="36">
        <v>0</v>
      </c>
      <c r="D43" s="42"/>
      <c r="E43" s="42"/>
      <c r="F43" s="42"/>
      <c r="G43" s="42"/>
      <c r="H43" s="42"/>
      <c r="I43" s="42"/>
      <c r="J43" s="6"/>
    </row>
    <row r="44" spans="1:10" ht="15.75">
      <c r="A44" s="1" t="s">
        <v>61</v>
      </c>
      <c r="B44" s="23"/>
      <c r="C44" s="36"/>
      <c r="D44" s="41"/>
      <c r="E44" s="41"/>
      <c r="F44" s="26"/>
      <c r="G44" s="26"/>
      <c r="H44" s="26"/>
      <c r="J44" s="6"/>
    </row>
    <row r="45" spans="1:10" ht="15.75">
      <c r="A45" s="24" t="s">
        <v>62</v>
      </c>
      <c r="B45" s="23" t="s">
        <v>63</v>
      </c>
      <c r="C45" s="41">
        <v>0</v>
      </c>
      <c r="D45" s="25">
        <v>200000</v>
      </c>
      <c r="E45" s="25">
        <v>200000</v>
      </c>
      <c r="F45" s="26">
        <f>I45/4</f>
        <v>50000</v>
      </c>
      <c r="G45" s="26">
        <f>F45*2</f>
        <v>100000</v>
      </c>
      <c r="H45" s="26">
        <f>F45*3</f>
        <v>150000</v>
      </c>
      <c r="I45" s="41">
        <v>200000</v>
      </c>
      <c r="J45" s="6"/>
    </row>
    <row r="46" spans="1:10" ht="18" customHeight="1">
      <c r="A46" s="24" t="s">
        <v>64</v>
      </c>
      <c r="B46" s="23" t="s">
        <v>65</v>
      </c>
      <c r="C46" s="115">
        <v>735996</v>
      </c>
      <c r="D46" s="30">
        <v>50000</v>
      </c>
      <c r="E46" s="30">
        <v>50000</v>
      </c>
      <c r="F46" s="26">
        <f>I46/4</f>
        <v>375000</v>
      </c>
      <c r="G46" s="26">
        <f>F46*2</f>
        <v>750000</v>
      </c>
      <c r="H46" s="26">
        <f>F46*3</f>
        <v>1125000</v>
      </c>
      <c r="I46" s="110">
        <v>1500000</v>
      </c>
      <c r="J46" s="6">
        <v>5</v>
      </c>
    </row>
    <row r="47" spans="1:10" s="35" customFormat="1" ht="18" customHeight="1">
      <c r="A47" s="17" t="s">
        <v>45</v>
      </c>
      <c r="B47" s="18"/>
      <c r="C47" s="33">
        <f>SUM(C45:C46)</f>
        <v>735996</v>
      </c>
      <c r="D47" s="33">
        <f>SUM(D45:D46)</f>
        <v>250000</v>
      </c>
      <c r="E47" s="118">
        <f>SUM(E45:E46)</f>
        <v>250000</v>
      </c>
      <c r="F47" s="26">
        <f>I47/4</f>
        <v>425000</v>
      </c>
      <c r="G47" s="26">
        <f>F47*2</f>
        <v>850000</v>
      </c>
      <c r="H47" s="26">
        <f>F47*3</f>
        <v>1275000</v>
      </c>
      <c r="I47" s="33">
        <f>SUM(I45:I46)</f>
        <v>1700000</v>
      </c>
      <c r="J47" s="6"/>
    </row>
    <row r="48" spans="1:10" ht="12" customHeight="1">
      <c r="A48" s="24"/>
      <c r="B48" s="23"/>
      <c r="C48" s="24"/>
      <c r="D48" s="41"/>
      <c r="E48" s="41"/>
      <c r="F48" s="26"/>
      <c r="G48" s="26"/>
      <c r="H48" s="26"/>
      <c r="J48" s="6"/>
    </row>
    <row r="49" spans="1:10" ht="16.5" customHeight="1">
      <c r="A49" s="1" t="s">
        <v>66</v>
      </c>
      <c r="B49" s="23"/>
      <c r="C49" s="36"/>
      <c r="D49" s="41"/>
      <c r="E49" s="41"/>
      <c r="F49" s="26"/>
      <c r="G49" s="26"/>
      <c r="H49" s="26"/>
      <c r="J49" s="6"/>
    </row>
    <row r="50" spans="1:9" s="43" customFormat="1" ht="16.5" customHeight="1">
      <c r="A50" s="24" t="s">
        <v>67</v>
      </c>
      <c r="B50" s="23" t="s">
        <v>68</v>
      </c>
      <c r="C50" s="28">
        <v>414774</v>
      </c>
      <c r="D50" s="25">
        <v>500000</v>
      </c>
      <c r="E50" s="25">
        <v>800000</v>
      </c>
      <c r="F50" s="26">
        <f>I50/4</f>
        <v>200000</v>
      </c>
      <c r="G50" s="26">
        <f>F50*2</f>
        <v>400000</v>
      </c>
      <c r="H50" s="26">
        <f>F50*2</f>
        <v>400000</v>
      </c>
      <c r="I50" s="111">
        <v>800000</v>
      </c>
    </row>
    <row r="51" spans="1:10" s="43" customFormat="1" ht="16.5" customHeight="1">
      <c r="A51" s="24" t="s">
        <v>69</v>
      </c>
      <c r="B51" s="23" t="s">
        <v>70</v>
      </c>
      <c r="C51" s="28">
        <v>0</v>
      </c>
      <c r="D51" s="25">
        <v>2000000</v>
      </c>
      <c r="E51" s="25">
        <v>2000000</v>
      </c>
      <c r="F51" s="26">
        <f aca="true" t="shared" si="9" ref="F51:F57">I51/4</f>
        <v>500000</v>
      </c>
      <c r="G51" s="26">
        <f aca="true" t="shared" si="10" ref="G51:G57">F51*2</f>
        <v>1000000</v>
      </c>
      <c r="H51" s="26">
        <f aca="true" t="shared" si="11" ref="H51:H57">F51*2</f>
        <v>1000000</v>
      </c>
      <c r="I51" s="111">
        <v>2000000</v>
      </c>
      <c r="J51" s="6"/>
    </row>
    <row r="52" spans="1:10" s="43" customFormat="1" ht="16.5" customHeight="1">
      <c r="A52" s="24" t="s">
        <v>71</v>
      </c>
      <c r="B52" s="23" t="s">
        <v>72</v>
      </c>
      <c r="C52" s="28">
        <v>5177983</v>
      </c>
      <c r="D52" s="25">
        <v>7000000</v>
      </c>
      <c r="E52" s="25">
        <v>7000000</v>
      </c>
      <c r="F52" s="26">
        <f t="shared" si="9"/>
        <v>2000000</v>
      </c>
      <c r="G52" s="26">
        <f t="shared" si="10"/>
        <v>4000000</v>
      </c>
      <c r="H52" s="26">
        <f t="shared" si="11"/>
        <v>4000000</v>
      </c>
      <c r="I52" s="113">
        <v>8000000</v>
      </c>
      <c r="J52" s="6"/>
    </row>
    <row r="53" spans="1:10" s="44" customFormat="1" ht="16.5" customHeight="1">
      <c r="A53" s="24" t="s">
        <v>73</v>
      </c>
      <c r="B53" s="23" t="s">
        <v>74</v>
      </c>
      <c r="C53" s="28">
        <v>1044450</v>
      </c>
      <c r="D53" s="25">
        <v>1500000</v>
      </c>
      <c r="E53" s="25">
        <v>1500000</v>
      </c>
      <c r="F53" s="26">
        <f t="shared" si="9"/>
        <v>375000</v>
      </c>
      <c r="G53" s="26">
        <f t="shared" si="10"/>
        <v>750000</v>
      </c>
      <c r="H53" s="26">
        <f t="shared" si="11"/>
        <v>750000</v>
      </c>
      <c r="I53" s="111">
        <v>1500000</v>
      </c>
      <c r="J53" s="6"/>
    </row>
    <row r="54" spans="1:10" ht="16.5" customHeight="1">
      <c r="A54" s="24" t="s">
        <v>75</v>
      </c>
      <c r="B54" s="23" t="s">
        <v>76</v>
      </c>
      <c r="C54" s="28">
        <v>1838031</v>
      </c>
      <c r="D54" s="25">
        <v>3000000</v>
      </c>
      <c r="E54" s="25">
        <v>3000000</v>
      </c>
      <c r="F54" s="26">
        <f t="shared" si="9"/>
        <v>750000</v>
      </c>
      <c r="G54" s="26">
        <f t="shared" si="10"/>
        <v>1500000</v>
      </c>
      <c r="H54" s="26">
        <f t="shared" si="11"/>
        <v>1500000</v>
      </c>
      <c r="I54" s="114">
        <v>3000000</v>
      </c>
      <c r="J54" s="6"/>
    </row>
    <row r="55" spans="1:10" ht="16.5" customHeight="1">
      <c r="A55" s="24" t="s">
        <v>77</v>
      </c>
      <c r="B55" s="23" t="s">
        <v>78</v>
      </c>
      <c r="C55" s="28">
        <v>7264047</v>
      </c>
      <c r="D55" s="25">
        <v>5500000</v>
      </c>
      <c r="E55" s="25">
        <v>5500000</v>
      </c>
      <c r="F55" s="26">
        <f t="shared" si="9"/>
        <v>2500000</v>
      </c>
      <c r="G55" s="26">
        <f t="shared" si="10"/>
        <v>5000000</v>
      </c>
      <c r="H55" s="26">
        <f t="shared" si="11"/>
        <v>5000000</v>
      </c>
      <c r="I55" s="114">
        <v>10000000</v>
      </c>
      <c r="J55" s="6">
        <v>6</v>
      </c>
    </row>
    <row r="56" spans="1:10" ht="16.5" customHeight="1">
      <c r="A56" s="24" t="s">
        <v>79</v>
      </c>
      <c r="B56" s="23" t="s">
        <v>80</v>
      </c>
      <c r="C56" s="29">
        <v>700041</v>
      </c>
      <c r="D56" s="30">
        <v>800000</v>
      </c>
      <c r="E56" s="30">
        <v>800000</v>
      </c>
      <c r="F56" s="31">
        <f t="shared" si="9"/>
        <v>250000</v>
      </c>
      <c r="G56" s="31">
        <f t="shared" si="10"/>
        <v>500000</v>
      </c>
      <c r="H56" s="31">
        <f t="shared" si="11"/>
        <v>500000</v>
      </c>
      <c r="I56" s="115">
        <v>1000000</v>
      </c>
      <c r="J56" s="6"/>
    </row>
    <row r="57" spans="1:10" s="35" customFormat="1" ht="16.5" customHeight="1">
      <c r="A57" s="17" t="s">
        <v>45</v>
      </c>
      <c r="B57" s="18"/>
      <c r="C57" s="33">
        <f>SUM(C50:C56)</f>
        <v>16439326</v>
      </c>
      <c r="D57" s="33">
        <f>SUM(D50:D56)</f>
        <v>20300000</v>
      </c>
      <c r="E57" s="108">
        <f>SUM(E50:E56)</f>
        <v>20600000</v>
      </c>
      <c r="F57" s="31">
        <f t="shared" si="9"/>
        <v>6575000</v>
      </c>
      <c r="G57" s="31">
        <f t="shared" si="10"/>
        <v>13150000</v>
      </c>
      <c r="H57" s="31">
        <f t="shared" si="11"/>
        <v>13150000</v>
      </c>
      <c r="I57" s="33">
        <f>SUM(I50:I56)</f>
        <v>26300000</v>
      </c>
      <c r="J57" s="6"/>
    </row>
    <row r="58" spans="1:10" s="5" customFormat="1" ht="31.5">
      <c r="A58" s="8" t="s">
        <v>2</v>
      </c>
      <c r="B58" s="9" t="s">
        <v>3</v>
      </c>
      <c r="C58" s="13" t="s">
        <v>173</v>
      </c>
      <c r="D58" s="14" t="s">
        <v>174</v>
      </c>
      <c r="E58" s="14" t="s">
        <v>148</v>
      </c>
      <c r="F58" s="15" t="s">
        <v>175</v>
      </c>
      <c r="G58" s="15" t="s">
        <v>176</v>
      </c>
      <c r="H58" s="15" t="s">
        <v>177</v>
      </c>
      <c r="I58" s="14" t="s">
        <v>178</v>
      </c>
      <c r="J58" s="16" t="s">
        <v>4</v>
      </c>
    </row>
    <row r="59" spans="1:10" ht="15" customHeight="1">
      <c r="A59" s="24"/>
      <c r="B59" s="23"/>
      <c r="C59" s="19" t="s">
        <v>5</v>
      </c>
      <c r="D59" s="20" t="s">
        <v>5</v>
      </c>
      <c r="E59" s="20" t="s">
        <v>5</v>
      </c>
      <c r="F59" s="19" t="s">
        <v>5</v>
      </c>
      <c r="G59" s="19" t="s">
        <v>5</v>
      </c>
      <c r="H59" s="19" t="s">
        <v>5</v>
      </c>
      <c r="I59" s="20" t="s">
        <v>5</v>
      </c>
      <c r="J59" s="6"/>
    </row>
    <row r="60" spans="1:10" ht="15.75">
      <c r="A60" s="1" t="s">
        <v>81</v>
      </c>
      <c r="B60" s="23"/>
      <c r="C60" s="24"/>
      <c r="D60" s="41"/>
      <c r="E60" s="41"/>
      <c r="F60" s="26"/>
      <c r="G60" s="26"/>
      <c r="H60" s="26"/>
      <c r="J60" s="6"/>
    </row>
    <row r="61" spans="1:10" ht="15.75">
      <c r="A61" s="24" t="s">
        <v>82</v>
      </c>
      <c r="B61" s="23" t="s">
        <v>83</v>
      </c>
      <c r="C61" s="28">
        <v>2375188</v>
      </c>
      <c r="D61" s="25">
        <v>2500000</v>
      </c>
      <c r="E61" s="25">
        <v>3000000</v>
      </c>
      <c r="F61" s="26">
        <f>I61/4</f>
        <v>750000</v>
      </c>
      <c r="G61" s="26">
        <f>F61*2</f>
        <v>1500000</v>
      </c>
      <c r="H61" s="26">
        <f>F61*3</f>
        <v>2250000</v>
      </c>
      <c r="I61" s="114">
        <v>3000000</v>
      </c>
      <c r="J61" s="6"/>
    </row>
    <row r="62" spans="1:10" ht="18" customHeight="1">
      <c r="A62" s="24" t="s">
        <v>84</v>
      </c>
      <c r="B62" s="23" t="s">
        <v>85</v>
      </c>
      <c r="C62" s="25">
        <v>385000</v>
      </c>
      <c r="D62" s="25">
        <v>400000</v>
      </c>
      <c r="E62" s="25">
        <v>500000</v>
      </c>
      <c r="F62" s="26">
        <f>I62/4</f>
        <v>125000</v>
      </c>
      <c r="G62" s="26">
        <f>F62*2</f>
        <v>250000</v>
      </c>
      <c r="H62" s="26">
        <f>F62*3</f>
        <v>375000</v>
      </c>
      <c r="I62" s="114">
        <v>500000</v>
      </c>
      <c r="J62" s="6"/>
    </row>
    <row r="63" spans="1:10" ht="18" customHeight="1">
      <c r="A63" s="24" t="s">
        <v>149</v>
      </c>
      <c r="B63" s="23" t="s">
        <v>86</v>
      </c>
      <c r="C63" s="29">
        <v>0</v>
      </c>
      <c r="D63" s="30">
        <v>300000</v>
      </c>
      <c r="E63" s="30">
        <v>300000</v>
      </c>
      <c r="F63" s="31">
        <f>I63/4</f>
        <v>75000</v>
      </c>
      <c r="G63" s="31">
        <f>F63*2</f>
        <v>150000</v>
      </c>
      <c r="H63" s="31">
        <f>F63*3</f>
        <v>225000</v>
      </c>
      <c r="I63" s="115">
        <v>300000</v>
      </c>
      <c r="J63" s="6"/>
    </row>
    <row r="64" spans="1:10" s="35" customFormat="1" ht="18" customHeight="1">
      <c r="A64" s="17" t="s">
        <v>45</v>
      </c>
      <c r="B64" s="18"/>
      <c r="C64" s="33">
        <f>SUM(C61:C63)</f>
        <v>2760188</v>
      </c>
      <c r="D64" s="33">
        <f>SUM(D61:D63)</f>
        <v>3200000</v>
      </c>
      <c r="E64" s="112">
        <f>SUM(E61:E63)</f>
        <v>3800000</v>
      </c>
      <c r="F64" s="31">
        <f>I64/4</f>
        <v>950000</v>
      </c>
      <c r="G64" s="31">
        <f>F64*2</f>
        <v>1900000</v>
      </c>
      <c r="H64" s="31">
        <f>F64*3</f>
        <v>2850000</v>
      </c>
      <c r="I64" s="115">
        <f>SUM(I61:I63)</f>
        <v>3800000</v>
      </c>
      <c r="J64" s="6"/>
    </row>
    <row r="65" spans="1:10" ht="14.25" customHeight="1">
      <c r="A65" s="24"/>
      <c r="B65" s="23"/>
      <c r="C65" s="42"/>
      <c r="D65" s="42"/>
      <c r="E65" s="42"/>
      <c r="F65" s="42"/>
      <c r="G65" s="42"/>
      <c r="H65" s="42"/>
      <c r="I65" s="116"/>
      <c r="J65" s="6"/>
    </row>
    <row r="66" spans="1:10" ht="18" customHeight="1">
      <c r="A66" s="1" t="s">
        <v>87</v>
      </c>
      <c r="B66" s="23"/>
      <c r="C66" s="42"/>
      <c r="D66" s="42"/>
      <c r="E66" s="42"/>
      <c r="F66" s="42"/>
      <c r="G66" s="42"/>
      <c r="H66" s="42"/>
      <c r="I66" s="116"/>
      <c r="J66" s="6"/>
    </row>
    <row r="67" spans="1:10" ht="15.75">
      <c r="A67" s="24" t="s">
        <v>88</v>
      </c>
      <c r="B67" s="23" t="s">
        <v>89</v>
      </c>
      <c r="C67" s="28">
        <v>3351169</v>
      </c>
      <c r="D67" s="25">
        <v>3500000</v>
      </c>
      <c r="E67" s="25">
        <v>4000000</v>
      </c>
      <c r="F67" s="26">
        <f aca="true" t="shared" si="12" ref="F67:F72">I67/4</f>
        <v>1000000</v>
      </c>
      <c r="G67" s="26">
        <f aca="true" t="shared" si="13" ref="G67:G72">F67*2</f>
        <v>2000000</v>
      </c>
      <c r="H67" s="26">
        <f aca="true" t="shared" si="14" ref="H67:H72">F67*3</f>
        <v>3000000</v>
      </c>
      <c r="I67" s="114">
        <v>4000000</v>
      </c>
      <c r="J67" s="6"/>
    </row>
    <row r="68" spans="1:10" ht="15.75">
      <c r="A68" s="24" t="s">
        <v>90</v>
      </c>
      <c r="B68" s="23" t="s">
        <v>91</v>
      </c>
      <c r="C68" s="28">
        <v>974535</v>
      </c>
      <c r="D68" s="25">
        <v>1200000</v>
      </c>
      <c r="E68" s="25">
        <v>2000000</v>
      </c>
      <c r="F68" s="26">
        <f t="shared" si="12"/>
        <v>500000</v>
      </c>
      <c r="G68" s="26">
        <f t="shared" si="13"/>
        <v>1000000</v>
      </c>
      <c r="H68" s="26">
        <f t="shared" si="14"/>
        <v>1500000</v>
      </c>
      <c r="I68" s="114">
        <v>2000000</v>
      </c>
      <c r="J68" s="6"/>
    </row>
    <row r="69" spans="1:10" ht="15.75">
      <c r="A69" s="46" t="s">
        <v>92</v>
      </c>
      <c r="B69" s="23" t="s">
        <v>93</v>
      </c>
      <c r="C69" s="28">
        <v>133200</v>
      </c>
      <c r="D69" s="25">
        <v>300000</v>
      </c>
      <c r="E69" s="25">
        <v>500000</v>
      </c>
      <c r="F69" s="26">
        <f t="shared" si="12"/>
        <v>125000</v>
      </c>
      <c r="G69" s="26">
        <f t="shared" si="13"/>
        <v>250000</v>
      </c>
      <c r="H69" s="26">
        <f t="shared" si="14"/>
        <v>375000</v>
      </c>
      <c r="I69" s="114">
        <v>500000</v>
      </c>
      <c r="J69" s="6"/>
    </row>
    <row r="70" spans="1:10" ht="15.75">
      <c r="A70" s="24" t="s">
        <v>94</v>
      </c>
      <c r="B70" s="23" t="s">
        <v>95</v>
      </c>
      <c r="C70" s="28">
        <v>689560</v>
      </c>
      <c r="D70" s="25">
        <v>200000</v>
      </c>
      <c r="E70" s="25">
        <v>500000</v>
      </c>
      <c r="F70" s="26">
        <f t="shared" si="12"/>
        <v>250000</v>
      </c>
      <c r="G70" s="26">
        <f t="shared" si="13"/>
        <v>500000</v>
      </c>
      <c r="H70" s="26">
        <f t="shared" si="14"/>
        <v>750000</v>
      </c>
      <c r="I70" s="114">
        <v>1000000</v>
      </c>
      <c r="J70" s="6">
        <v>7</v>
      </c>
    </row>
    <row r="71" spans="1:10" ht="15.75">
      <c r="A71" s="24" t="s">
        <v>96</v>
      </c>
      <c r="B71" s="23" t="s">
        <v>97</v>
      </c>
      <c r="C71" s="28">
        <v>0</v>
      </c>
      <c r="D71" s="25">
        <v>50000</v>
      </c>
      <c r="E71" s="25">
        <v>100000</v>
      </c>
      <c r="F71" s="26">
        <f t="shared" si="12"/>
        <v>25000</v>
      </c>
      <c r="G71" s="26">
        <f t="shared" si="13"/>
        <v>50000</v>
      </c>
      <c r="H71" s="26">
        <f t="shared" si="14"/>
        <v>75000</v>
      </c>
      <c r="I71" s="114">
        <v>100000</v>
      </c>
      <c r="J71" s="6"/>
    </row>
    <row r="72" spans="1:10" ht="18">
      <c r="A72" s="24" t="s">
        <v>191</v>
      </c>
      <c r="B72" s="23" t="s">
        <v>99</v>
      </c>
      <c r="C72" s="29">
        <v>202761100</v>
      </c>
      <c r="D72" s="47">
        <v>120000000</v>
      </c>
      <c r="E72" s="47">
        <v>140000000</v>
      </c>
      <c r="F72" s="31">
        <f t="shared" si="12"/>
        <v>47500000</v>
      </c>
      <c r="G72" s="31">
        <f t="shared" si="13"/>
        <v>95000000</v>
      </c>
      <c r="H72" s="31">
        <f t="shared" si="14"/>
        <v>142500000</v>
      </c>
      <c r="I72" s="115">
        <v>190000000</v>
      </c>
      <c r="J72" s="6"/>
    </row>
    <row r="73" spans="1:10" s="35" customFormat="1" ht="18">
      <c r="A73" s="17" t="s">
        <v>45</v>
      </c>
      <c r="B73" s="18"/>
      <c r="C73" s="33">
        <f aca="true" t="shared" si="15" ref="C73:H73">SUM(C67:C72)</f>
        <v>207909564</v>
      </c>
      <c r="D73" s="33">
        <f>SUM(D67:D72)</f>
        <v>125250000</v>
      </c>
      <c r="E73" s="112">
        <f>SUM(E67:E72)</f>
        <v>147100000</v>
      </c>
      <c r="F73" s="33">
        <f t="shared" si="15"/>
        <v>49400000</v>
      </c>
      <c r="G73" s="33">
        <f t="shared" si="15"/>
        <v>98800000</v>
      </c>
      <c r="H73" s="33">
        <f t="shared" si="15"/>
        <v>148200000</v>
      </c>
      <c r="I73" s="33">
        <f>SUM(I67:I72)</f>
        <v>197600000</v>
      </c>
      <c r="J73" s="6"/>
    </row>
    <row r="74" spans="1:10" ht="15.75">
      <c r="A74" s="1" t="s">
        <v>192</v>
      </c>
      <c r="B74" s="23"/>
      <c r="C74" s="36"/>
      <c r="D74" s="41"/>
      <c r="E74" s="41"/>
      <c r="F74" s="26"/>
      <c r="G74" s="26"/>
      <c r="H74" s="26"/>
      <c r="J74" s="6"/>
    </row>
    <row r="75" spans="1:10" ht="15.75">
      <c r="A75" s="24" t="s">
        <v>101</v>
      </c>
      <c r="B75" s="23" t="s">
        <v>102</v>
      </c>
      <c r="C75" s="119">
        <v>128471</v>
      </c>
      <c r="D75" s="25">
        <v>150000</v>
      </c>
      <c r="E75" s="25">
        <v>150000</v>
      </c>
      <c r="F75" s="26">
        <f>0.25*I75</f>
        <v>50000</v>
      </c>
      <c r="G75" s="26">
        <f>F75*2</f>
        <v>100000</v>
      </c>
      <c r="H75" s="26">
        <f>F75*3</f>
        <v>150000</v>
      </c>
      <c r="I75" s="114">
        <v>200000</v>
      </c>
      <c r="J75" s="6"/>
    </row>
    <row r="76" spans="1:10" ht="15.75">
      <c r="A76" s="24" t="s">
        <v>103</v>
      </c>
      <c r="B76" s="23" t="s">
        <v>104</v>
      </c>
      <c r="C76" s="28">
        <v>612314</v>
      </c>
      <c r="D76" s="25">
        <v>700000</v>
      </c>
      <c r="E76" s="25">
        <v>800000</v>
      </c>
      <c r="F76" s="26">
        <f aca="true" t="shared" si="16" ref="F76:F88">0.25*I76</f>
        <v>200000</v>
      </c>
      <c r="G76" s="26">
        <f aca="true" t="shared" si="17" ref="G76:G83">F76*2</f>
        <v>400000</v>
      </c>
      <c r="H76" s="26">
        <f aca="true" t="shared" si="18" ref="H76:H83">F76*3</f>
        <v>600000</v>
      </c>
      <c r="I76" s="114">
        <v>800000</v>
      </c>
      <c r="J76" s="6"/>
    </row>
    <row r="77" spans="1:10" ht="15.75">
      <c r="A77" s="24" t="s">
        <v>105</v>
      </c>
      <c r="B77" s="23" t="s">
        <v>106</v>
      </c>
      <c r="C77" s="28">
        <v>97682</v>
      </c>
      <c r="D77" s="25">
        <v>250000</v>
      </c>
      <c r="E77" s="25">
        <v>250000</v>
      </c>
      <c r="F77" s="26">
        <f t="shared" si="16"/>
        <v>62500</v>
      </c>
      <c r="G77" s="26">
        <f t="shared" si="17"/>
        <v>125000</v>
      </c>
      <c r="H77" s="26">
        <f t="shared" si="18"/>
        <v>187500</v>
      </c>
      <c r="I77" s="114">
        <v>250000</v>
      </c>
      <c r="J77" s="6"/>
    </row>
    <row r="78" spans="1:10" ht="15.75">
      <c r="A78" s="24" t="s">
        <v>107</v>
      </c>
      <c r="B78" s="23" t="s">
        <v>108</v>
      </c>
      <c r="C78" s="28">
        <v>688711</v>
      </c>
      <c r="D78" s="25">
        <v>700000</v>
      </c>
      <c r="E78" s="25">
        <v>700000</v>
      </c>
      <c r="F78" s="26">
        <f t="shared" si="16"/>
        <v>175000</v>
      </c>
      <c r="G78" s="26">
        <f t="shared" si="17"/>
        <v>350000</v>
      </c>
      <c r="H78" s="26">
        <f t="shared" si="18"/>
        <v>525000</v>
      </c>
      <c r="I78" s="114">
        <v>700000</v>
      </c>
      <c r="J78" s="6"/>
    </row>
    <row r="79" spans="1:10" ht="15.75">
      <c r="A79" s="24" t="s">
        <v>109</v>
      </c>
      <c r="B79" s="23" t="s">
        <v>110</v>
      </c>
      <c r="C79" s="28">
        <v>0</v>
      </c>
      <c r="D79" s="25">
        <v>700000</v>
      </c>
      <c r="E79" s="25">
        <v>700000</v>
      </c>
      <c r="F79" s="26">
        <f t="shared" si="16"/>
        <v>175000</v>
      </c>
      <c r="G79" s="26">
        <f t="shared" si="17"/>
        <v>350000</v>
      </c>
      <c r="H79" s="26">
        <f t="shared" si="18"/>
        <v>525000</v>
      </c>
      <c r="I79" s="114">
        <v>700000</v>
      </c>
      <c r="J79" s="6"/>
    </row>
    <row r="80" spans="1:10" ht="15.75">
      <c r="A80" s="24" t="s">
        <v>111</v>
      </c>
      <c r="B80" s="23" t="s">
        <v>112</v>
      </c>
      <c r="C80" s="28">
        <v>0</v>
      </c>
      <c r="D80" s="25">
        <v>60000</v>
      </c>
      <c r="E80" s="25">
        <v>60000</v>
      </c>
      <c r="F80" s="26">
        <f t="shared" si="16"/>
        <v>15000</v>
      </c>
      <c r="G80" s="26">
        <f t="shared" si="17"/>
        <v>30000</v>
      </c>
      <c r="H80" s="26">
        <f t="shared" si="18"/>
        <v>45000</v>
      </c>
      <c r="I80" s="114">
        <v>60000</v>
      </c>
      <c r="J80" s="6"/>
    </row>
    <row r="81" spans="1:10" ht="15.75">
      <c r="A81" s="24" t="s">
        <v>193</v>
      </c>
      <c r="B81" s="23" t="s">
        <v>194</v>
      </c>
      <c r="C81" s="28">
        <v>0</v>
      </c>
      <c r="D81" s="25"/>
      <c r="E81" s="25"/>
      <c r="F81" s="26">
        <f>0.25*I81</f>
        <v>37500</v>
      </c>
      <c r="G81" s="26">
        <f>F81*2</f>
        <v>75000</v>
      </c>
      <c r="H81" s="26">
        <f>F81*3</f>
        <v>112500</v>
      </c>
      <c r="I81" s="114">
        <v>150000</v>
      </c>
      <c r="J81" s="6">
        <v>8</v>
      </c>
    </row>
    <row r="82" spans="1:10" ht="15.75">
      <c r="A82" s="24" t="s">
        <v>196</v>
      </c>
      <c r="B82" s="23" t="s">
        <v>195</v>
      </c>
      <c r="C82" s="28">
        <v>0</v>
      </c>
      <c r="D82" s="25"/>
      <c r="E82" s="25"/>
      <c r="F82" s="26">
        <f>0.25*I82</f>
        <v>50000</v>
      </c>
      <c r="G82" s="26">
        <f>F82*2</f>
        <v>100000</v>
      </c>
      <c r="H82" s="26">
        <f>F82*3</f>
        <v>150000</v>
      </c>
      <c r="I82" s="114">
        <v>200000</v>
      </c>
      <c r="J82" s="6">
        <v>9</v>
      </c>
    </row>
    <row r="83" spans="1:10" ht="15.75">
      <c r="A83" s="24" t="s">
        <v>113</v>
      </c>
      <c r="B83" s="23" t="s">
        <v>42</v>
      </c>
      <c r="C83" s="28">
        <v>0</v>
      </c>
      <c r="D83" s="25">
        <v>50000</v>
      </c>
      <c r="E83" s="25">
        <v>50000</v>
      </c>
      <c r="F83" s="26">
        <f t="shared" si="16"/>
        <v>12500</v>
      </c>
      <c r="G83" s="26">
        <f t="shared" si="17"/>
        <v>25000</v>
      </c>
      <c r="H83" s="26">
        <f t="shared" si="18"/>
        <v>37500</v>
      </c>
      <c r="I83" s="114">
        <v>50000</v>
      </c>
      <c r="J83" s="6"/>
    </row>
    <row r="84" spans="1:10" ht="15.75">
      <c r="A84" s="24" t="s">
        <v>114</v>
      </c>
      <c r="B84" s="23" t="s">
        <v>28</v>
      </c>
      <c r="C84" s="28">
        <v>2040251</v>
      </c>
      <c r="D84" s="25">
        <v>8000000</v>
      </c>
      <c r="E84" s="25">
        <v>9300000</v>
      </c>
      <c r="F84" s="26">
        <f t="shared" si="16"/>
        <v>750000</v>
      </c>
      <c r="G84" s="26">
        <f>F84*2</f>
        <v>1500000</v>
      </c>
      <c r="H84" s="26">
        <f>F84*3</f>
        <v>2250000</v>
      </c>
      <c r="I84" s="114">
        <v>3000000</v>
      </c>
      <c r="J84" s="6">
        <v>10</v>
      </c>
    </row>
    <row r="85" spans="1:10" ht="18">
      <c r="A85" s="24" t="s">
        <v>115</v>
      </c>
      <c r="C85" s="49">
        <v>0</v>
      </c>
      <c r="D85" s="25">
        <v>1300000</v>
      </c>
      <c r="E85" s="25">
        <v>800000</v>
      </c>
      <c r="F85" s="26">
        <f t="shared" si="16"/>
        <v>325000</v>
      </c>
      <c r="G85" s="26">
        <f>F85*2</f>
        <v>650000</v>
      </c>
      <c r="H85" s="26">
        <f>F85*3</f>
        <v>975000</v>
      </c>
      <c r="I85" s="115">
        <f>D147</f>
        <v>1300000</v>
      </c>
      <c r="J85" s="6"/>
    </row>
    <row r="86" spans="1:10" s="35" customFormat="1" ht="18">
      <c r="A86" s="50" t="s">
        <v>45</v>
      </c>
      <c r="B86" s="18"/>
      <c r="C86" s="33">
        <f>SUM(C75:C85)</f>
        <v>3567429</v>
      </c>
      <c r="D86" s="33">
        <f>SUM(D75:D85)</f>
        <v>11910000</v>
      </c>
      <c r="E86" s="108">
        <f>SUM(E75:E85)</f>
        <v>12810000</v>
      </c>
      <c r="F86" s="26">
        <f t="shared" si="16"/>
        <v>1852500</v>
      </c>
      <c r="G86" s="33">
        <f>SUM(G75:G84)</f>
        <v>3055000</v>
      </c>
      <c r="H86" s="33">
        <f>SUM(H75:H84)</f>
        <v>4582500</v>
      </c>
      <c r="I86" s="33">
        <f>SUM(I75:I85)</f>
        <v>7410000</v>
      </c>
      <c r="J86" s="6"/>
    </row>
    <row r="87" spans="1:10" s="35" customFormat="1" ht="18">
      <c r="A87" s="50" t="s">
        <v>116</v>
      </c>
      <c r="B87" s="18"/>
      <c r="C87" s="33">
        <f>C28+C35+C42+C47+C57+C64+C73+C86</f>
        <v>242224759</v>
      </c>
      <c r="D87" s="33">
        <f>D28+D35+D42+D47+D57+D64+D73+D86</f>
        <v>173990000</v>
      </c>
      <c r="F87" s="26">
        <f t="shared" si="16"/>
        <v>63702500</v>
      </c>
      <c r="G87" s="33">
        <f>G28+G35+G42+G47+G57+G64+G73+G86</f>
        <v>126755000</v>
      </c>
      <c r="H87" s="33">
        <f>H28+H35+H42+H47+H57+H64+H73+H86</f>
        <v>183557500</v>
      </c>
      <c r="I87" s="33">
        <f>I28+I35+I42+I47+I57+I64+I73+I86</f>
        <v>254810000</v>
      </c>
      <c r="J87" s="6"/>
    </row>
    <row r="88" spans="1:10" s="35" customFormat="1" ht="18">
      <c r="A88" s="50" t="s">
        <v>117</v>
      </c>
      <c r="B88" s="18"/>
      <c r="C88" s="33">
        <v>0</v>
      </c>
      <c r="D88" s="33">
        <f>D12-D87</f>
        <v>4270000</v>
      </c>
      <c r="F88" s="26">
        <f t="shared" si="16"/>
        <v>2522500</v>
      </c>
      <c r="G88" s="33">
        <f>G12-G87</f>
        <v>5695000</v>
      </c>
      <c r="H88" s="33">
        <f>H12-H87</f>
        <v>15117500</v>
      </c>
      <c r="I88" s="33">
        <f>I12-I87</f>
        <v>10090000</v>
      </c>
      <c r="J88" s="6"/>
    </row>
    <row r="89" spans="1:10" s="35" customFormat="1" ht="18">
      <c r="A89" s="17"/>
      <c r="B89" s="18"/>
      <c r="C89" s="33"/>
      <c r="D89" s="33"/>
      <c r="E89" s="33"/>
      <c r="F89" s="33"/>
      <c r="G89" s="33"/>
      <c r="H89" s="33"/>
      <c r="I89" s="33"/>
      <c r="J89" s="6"/>
    </row>
    <row r="90" spans="1:10" s="5" customFormat="1" ht="31.5">
      <c r="A90" s="8" t="s">
        <v>2</v>
      </c>
      <c r="B90" s="9" t="s">
        <v>3</v>
      </c>
      <c r="C90" s="13" t="s">
        <v>173</v>
      </c>
      <c r="D90" s="14" t="s">
        <v>174</v>
      </c>
      <c r="E90" s="14" t="s">
        <v>148</v>
      </c>
      <c r="F90" s="15" t="s">
        <v>175</v>
      </c>
      <c r="G90" s="15" t="s">
        <v>176</v>
      </c>
      <c r="H90" s="15" t="s">
        <v>177</v>
      </c>
      <c r="I90" s="14" t="s">
        <v>178</v>
      </c>
      <c r="J90" s="16"/>
    </row>
    <row r="91" spans="1:10" ht="16.5" customHeight="1">
      <c r="A91" s="24"/>
      <c r="B91" s="23"/>
      <c r="C91" s="19" t="s">
        <v>5</v>
      </c>
      <c r="D91" s="20" t="s">
        <v>5</v>
      </c>
      <c r="E91" s="20" t="s">
        <v>5</v>
      </c>
      <c r="F91" s="19" t="s">
        <v>5</v>
      </c>
      <c r="G91" s="19" t="s">
        <v>5</v>
      </c>
      <c r="H91" s="19" t="s">
        <v>5</v>
      </c>
      <c r="I91" s="20" t="s">
        <v>5</v>
      </c>
      <c r="J91" s="6"/>
    </row>
    <row r="92" spans="1:10" ht="16.5" customHeight="1">
      <c r="A92" s="40" t="s">
        <v>118</v>
      </c>
      <c r="B92" s="23"/>
      <c r="C92" s="51"/>
      <c r="D92" s="41"/>
      <c r="E92" s="41"/>
      <c r="F92" s="24"/>
      <c r="G92" s="24"/>
      <c r="H92" s="24"/>
      <c r="J92" s="6"/>
    </row>
    <row r="93" spans="1:10" ht="16.5" customHeight="1">
      <c r="A93" s="24" t="s">
        <v>119</v>
      </c>
      <c r="B93" s="24"/>
      <c r="C93" s="52">
        <v>29084054</v>
      </c>
      <c r="D93" s="52">
        <v>6888039</v>
      </c>
      <c r="E93" s="53">
        <v>7606039</v>
      </c>
      <c r="F93" s="36"/>
      <c r="G93" s="36"/>
      <c r="H93" s="36"/>
      <c r="I93" s="53">
        <f>E108</f>
        <v>8576039</v>
      </c>
      <c r="J93" s="6"/>
    </row>
    <row r="94" spans="1:10" ht="16.5" customHeight="1">
      <c r="A94" s="22" t="s">
        <v>120</v>
      </c>
      <c r="B94" s="24"/>
      <c r="C94" s="52"/>
      <c r="D94" s="53"/>
      <c r="E94" s="53"/>
      <c r="F94" s="36"/>
      <c r="G94" s="36"/>
      <c r="H94" s="36"/>
      <c r="I94" s="53"/>
      <c r="J94" s="6"/>
    </row>
    <row r="95" spans="1:10" ht="16.5" customHeight="1">
      <c r="A95" s="24" t="s">
        <v>121</v>
      </c>
      <c r="B95" s="24"/>
      <c r="C95" s="54">
        <v>0</v>
      </c>
      <c r="D95" s="54">
        <v>0</v>
      </c>
      <c r="E95" s="55">
        <v>0</v>
      </c>
      <c r="F95" s="42"/>
      <c r="G95" s="42"/>
      <c r="H95" s="42"/>
      <c r="I95" s="55">
        <v>0</v>
      </c>
      <c r="J95" s="6"/>
    </row>
    <row r="96" spans="1:10" ht="16.5" customHeight="1">
      <c r="A96" s="24" t="s">
        <v>122</v>
      </c>
      <c r="B96" s="24"/>
      <c r="C96" s="52">
        <f>SUM(C93:C95)</f>
        <v>29084054</v>
      </c>
      <c r="D96" s="52">
        <f>SUM(D93:D95)</f>
        <v>6888039</v>
      </c>
      <c r="E96" s="52">
        <f>SUM(E93:E95)</f>
        <v>7606039</v>
      </c>
      <c r="F96" s="56"/>
      <c r="G96" s="56"/>
      <c r="H96" s="56"/>
      <c r="I96" s="52">
        <f>SUM(I93:I95)</f>
        <v>8576039</v>
      </c>
      <c r="J96" s="6"/>
    </row>
    <row r="97" spans="1:10" ht="16.5" customHeight="1">
      <c r="A97" s="17"/>
      <c r="B97" s="24"/>
      <c r="C97" s="57"/>
      <c r="D97" s="41"/>
      <c r="E97" s="41"/>
      <c r="F97" s="36"/>
      <c r="G97" s="36"/>
      <c r="H97" s="36"/>
      <c r="J97" s="6"/>
    </row>
    <row r="98" spans="1:10" s="62" customFormat="1" ht="16.5" customHeight="1">
      <c r="A98" s="50" t="s">
        <v>123</v>
      </c>
      <c r="B98" s="58"/>
      <c r="C98" s="59">
        <v>52116676</v>
      </c>
      <c r="D98" s="60">
        <v>5460000</v>
      </c>
      <c r="E98" s="60">
        <v>5900000</v>
      </c>
      <c r="F98" s="61"/>
      <c r="G98" s="61"/>
      <c r="H98" s="61"/>
      <c r="I98" s="60">
        <f>I88</f>
        <v>10090000</v>
      </c>
      <c r="J98" s="6"/>
    </row>
    <row r="99" spans="1:10" ht="16.5" customHeight="1">
      <c r="A99" s="1" t="s">
        <v>120</v>
      </c>
      <c r="B99" s="24"/>
      <c r="C99" s="63"/>
      <c r="D99" s="25"/>
      <c r="E99" s="25"/>
      <c r="F99" s="36"/>
      <c r="G99" s="36"/>
      <c r="H99" s="36"/>
      <c r="I99" s="25"/>
      <c r="J99" s="6"/>
    </row>
    <row r="100" spans="1:10" ht="16.5" customHeight="1">
      <c r="A100" s="24" t="s">
        <v>124</v>
      </c>
      <c r="B100" s="24"/>
      <c r="C100" s="25">
        <f>-0.2*C98</f>
        <v>-10423335.200000001</v>
      </c>
      <c r="D100" s="25">
        <f>-(0.2*D98)</f>
        <v>-1092000</v>
      </c>
      <c r="E100" s="25">
        <f>-(0.2*E98)</f>
        <v>-1180000</v>
      </c>
      <c r="F100" s="28"/>
      <c r="G100" s="28"/>
      <c r="H100" s="28"/>
      <c r="I100" s="25">
        <f>0.2*I88*-1</f>
        <v>-2018000</v>
      </c>
      <c r="J100" s="6"/>
    </row>
    <row r="101" spans="1:10" ht="16.5" customHeight="1">
      <c r="A101" s="24" t="s">
        <v>125</v>
      </c>
      <c r="B101" s="24"/>
      <c r="C101" s="25">
        <f>-C46</f>
        <v>-735996</v>
      </c>
      <c r="D101" s="25">
        <v>-50000</v>
      </c>
      <c r="E101" s="25">
        <v>-50000</v>
      </c>
      <c r="F101" s="28"/>
      <c r="G101" s="28"/>
      <c r="H101" s="28"/>
      <c r="I101" s="25">
        <f>E46*-1</f>
        <v>-50000</v>
      </c>
      <c r="J101" s="6"/>
    </row>
    <row r="102" spans="1:10" ht="16.5" customHeight="1">
      <c r="A102" s="24" t="s">
        <v>126</v>
      </c>
      <c r="B102" s="24"/>
      <c r="C102" s="25">
        <v>-1200000</v>
      </c>
      <c r="D102" s="25">
        <v>-1200000</v>
      </c>
      <c r="E102" s="25">
        <v>-1200000</v>
      </c>
      <c r="F102" s="28"/>
      <c r="G102" s="28"/>
      <c r="H102" s="28"/>
      <c r="I102" s="25">
        <v>-1500000</v>
      </c>
      <c r="J102" s="6"/>
    </row>
    <row r="103" spans="1:10" ht="16.5" customHeight="1">
      <c r="A103" s="24" t="s">
        <v>127</v>
      </c>
      <c r="B103" s="24"/>
      <c r="C103" s="25">
        <v>-400000</v>
      </c>
      <c r="D103" s="25">
        <v>-400000</v>
      </c>
      <c r="E103" s="25">
        <v>-500000</v>
      </c>
      <c r="F103" s="29"/>
      <c r="G103" s="29"/>
      <c r="H103" s="29"/>
      <c r="I103" s="25">
        <v>-500000</v>
      </c>
      <c r="J103" s="6"/>
    </row>
    <row r="104" spans="1:10" ht="16.5" customHeight="1">
      <c r="A104" s="24" t="s">
        <v>207</v>
      </c>
      <c r="B104" s="24"/>
      <c r="C104" s="25">
        <v>-3935440</v>
      </c>
      <c r="D104" s="25">
        <v>0</v>
      </c>
      <c r="E104" s="25">
        <v>0</v>
      </c>
      <c r="F104" s="29"/>
      <c r="G104" s="29"/>
      <c r="H104" s="29"/>
      <c r="I104" s="25"/>
      <c r="J104" s="6"/>
    </row>
    <row r="105" spans="1:10" ht="16.5" customHeight="1">
      <c r="A105" s="24" t="s">
        <v>128</v>
      </c>
      <c r="B105" s="24"/>
      <c r="C105" s="64">
        <v>-12369388</v>
      </c>
      <c r="D105" s="64">
        <v>-2000000</v>
      </c>
      <c r="E105" s="64">
        <v>-2000000</v>
      </c>
      <c r="F105" s="28"/>
      <c r="G105" s="28"/>
      <c r="H105" s="28"/>
      <c r="I105" s="25">
        <v>-2000000</v>
      </c>
      <c r="J105" s="6"/>
    </row>
    <row r="106" spans="1:10" ht="16.5" customHeight="1">
      <c r="A106" s="21"/>
      <c r="B106" s="24"/>
      <c r="C106" s="65">
        <f>SUM(C100:C105)</f>
        <v>-29064159.200000003</v>
      </c>
      <c r="D106" s="65">
        <f>SUM(D100:D105)</f>
        <v>-4742000</v>
      </c>
      <c r="E106" s="65">
        <f>SUM(E100:E105)</f>
        <v>-4930000</v>
      </c>
      <c r="F106" s="66"/>
      <c r="G106" s="66"/>
      <c r="H106" s="66"/>
      <c r="I106" s="67">
        <f>SUM(I100:I105)</f>
        <v>-6068000</v>
      </c>
      <c r="J106" s="68"/>
    </row>
    <row r="107" spans="1:10" ht="16.5" customHeight="1">
      <c r="A107" s="3" t="s">
        <v>129</v>
      </c>
      <c r="B107" s="24"/>
      <c r="C107" s="69">
        <v>23199716</v>
      </c>
      <c r="D107" s="69">
        <f>D98+D106</f>
        <v>718000</v>
      </c>
      <c r="E107" s="69">
        <f>E98+E106</f>
        <v>970000</v>
      </c>
      <c r="F107" s="70"/>
      <c r="G107" s="70"/>
      <c r="H107" s="70"/>
      <c r="I107" s="69">
        <f>I98+I106</f>
        <v>4022000</v>
      </c>
      <c r="J107" s="71"/>
    </row>
    <row r="108" spans="1:10" s="62" customFormat="1" ht="16.5" customHeight="1" thickBot="1">
      <c r="A108" s="3" t="s">
        <v>130</v>
      </c>
      <c r="B108" s="58"/>
      <c r="C108" s="72">
        <f>C96+C107</f>
        <v>52283770</v>
      </c>
      <c r="D108" s="72">
        <f>D96+D107</f>
        <v>7606039</v>
      </c>
      <c r="E108" s="72">
        <f>E96+E107</f>
        <v>8576039</v>
      </c>
      <c r="F108" s="73"/>
      <c r="G108" s="73"/>
      <c r="H108" s="73"/>
      <c r="I108" s="72">
        <f>I96+I107</f>
        <v>12598039</v>
      </c>
      <c r="J108" s="71"/>
    </row>
    <row r="109" spans="1:10" s="62" customFormat="1" ht="16.5" customHeight="1" thickTop="1">
      <c r="A109" s="3"/>
      <c r="B109" s="58"/>
      <c r="C109" s="59"/>
      <c r="D109" s="59"/>
      <c r="E109" s="59"/>
      <c r="F109" s="73"/>
      <c r="G109" s="73"/>
      <c r="H109" s="73"/>
      <c r="I109" s="59"/>
      <c r="J109" s="71"/>
    </row>
    <row r="110" spans="1:10" s="62" customFormat="1" ht="16.5" customHeight="1">
      <c r="A110" s="1" t="s">
        <v>197</v>
      </c>
      <c r="B110" s="58"/>
      <c r="C110" s="73"/>
      <c r="D110" s="73"/>
      <c r="E110" s="73"/>
      <c r="F110" s="73"/>
      <c r="G110" s="73"/>
      <c r="H110" s="73"/>
      <c r="I110" s="73"/>
      <c r="J110" s="71"/>
    </row>
    <row r="111" spans="1:10" s="76" customFormat="1" ht="16.5" customHeight="1">
      <c r="A111" s="1" t="s">
        <v>180</v>
      </c>
      <c r="B111" s="50"/>
      <c r="C111" s="74"/>
      <c r="D111" s="75"/>
      <c r="E111" s="75"/>
      <c r="F111" s="50"/>
      <c r="G111" s="50"/>
      <c r="H111" s="50"/>
      <c r="I111" s="75"/>
      <c r="J111" s="32"/>
    </row>
    <row r="112" spans="1:10" s="76" customFormat="1" ht="12" customHeight="1">
      <c r="A112" s="24" t="s">
        <v>181</v>
      </c>
      <c r="B112" s="50"/>
      <c r="C112" s="74"/>
      <c r="D112" s="75"/>
      <c r="E112" s="75"/>
      <c r="F112" s="50"/>
      <c r="G112" s="50"/>
      <c r="H112" s="50"/>
      <c r="I112" s="75"/>
      <c r="J112" s="32"/>
    </row>
    <row r="113" spans="1:10" s="79" customFormat="1" ht="16.5" customHeight="1">
      <c r="A113" s="1" t="s">
        <v>182</v>
      </c>
      <c r="B113" s="3"/>
      <c r="C113" s="77"/>
      <c r="D113" s="78"/>
      <c r="E113" s="78"/>
      <c r="F113" s="5"/>
      <c r="G113" s="3"/>
      <c r="H113" s="3"/>
      <c r="I113" s="78"/>
      <c r="J113" s="32"/>
    </row>
    <row r="114" spans="1:10" ht="16.5" customHeight="1">
      <c r="A114" s="43" t="s">
        <v>183</v>
      </c>
      <c r="B114" s="24"/>
      <c r="C114" s="57"/>
      <c r="D114" s="41"/>
      <c r="E114" s="41"/>
      <c r="F114" s="24"/>
      <c r="G114" s="24"/>
      <c r="H114" s="24"/>
      <c r="J114" s="32"/>
    </row>
    <row r="115" spans="1:10" ht="16.5" customHeight="1">
      <c r="A115" s="1" t="s">
        <v>167</v>
      </c>
      <c r="B115" s="24"/>
      <c r="C115" s="57"/>
      <c r="D115" s="41"/>
      <c r="E115" s="41"/>
      <c r="F115" s="24"/>
      <c r="G115" s="24"/>
      <c r="H115" s="24"/>
      <c r="J115" s="32"/>
    </row>
    <row r="116" spans="1:10" ht="16.5" customHeight="1">
      <c r="A116" s="43" t="s">
        <v>190</v>
      </c>
      <c r="B116" s="24"/>
      <c r="C116" s="57"/>
      <c r="D116" s="41"/>
      <c r="E116" s="41"/>
      <c r="F116" s="24"/>
      <c r="G116" s="24"/>
      <c r="H116" s="24"/>
      <c r="J116" s="32"/>
    </row>
    <row r="117" spans="1:10" s="79" customFormat="1" ht="16.5" customHeight="1">
      <c r="A117" s="81" t="s">
        <v>185</v>
      </c>
      <c r="B117" s="3"/>
      <c r="C117" s="77"/>
      <c r="D117" s="78"/>
      <c r="E117" s="78"/>
      <c r="F117" s="3"/>
      <c r="G117" s="3"/>
      <c r="H117" s="3"/>
      <c r="I117" s="78"/>
      <c r="J117" s="32"/>
    </row>
    <row r="118" spans="1:10" s="43" customFormat="1" ht="16.5" customHeight="1">
      <c r="A118" s="43" t="s">
        <v>184</v>
      </c>
      <c r="J118" s="80"/>
    </row>
    <row r="119" spans="1:10" s="43" customFormat="1" ht="16.5" customHeight="1">
      <c r="A119" s="81" t="s">
        <v>186</v>
      </c>
      <c r="J119" s="80"/>
    </row>
    <row r="120" spans="1:10" s="43" customFormat="1" ht="16.5" customHeight="1">
      <c r="A120" s="43" t="s">
        <v>187</v>
      </c>
      <c r="J120" s="80"/>
    </row>
    <row r="121" spans="1:10" s="81" customFormat="1" ht="16.5" customHeight="1">
      <c r="A121" s="117" t="s">
        <v>188</v>
      </c>
      <c r="J121" s="82"/>
    </row>
    <row r="122" spans="1:10" ht="16.5" customHeight="1">
      <c r="A122" s="83" t="s">
        <v>189</v>
      </c>
      <c r="B122" s="24"/>
      <c r="C122" s="24"/>
      <c r="D122" s="41"/>
      <c r="E122" s="41"/>
      <c r="F122" s="24"/>
      <c r="G122" s="24"/>
      <c r="H122" s="24"/>
      <c r="J122" s="32"/>
    </row>
    <row r="123" spans="1:10" ht="16.5" customHeight="1">
      <c r="A123" s="81" t="s">
        <v>198</v>
      </c>
      <c r="B123" s="24"/>
      <c r="C123" s="24"/>
      <c r="D123" s="41"/>
      <c r="E123" s="41"/>
      <c r="F123" s="24"/>
      <c r="G123" s="24"/>
      <c r="H123" s="24"/>
      <c r="J123" s="32"/>
    </row>
    <row r="124" spans="1:10" ht="16.5" customHeight="1">
      <c r="A124" s="83" t="s">
        <v>161</v>
      </c>
      <c r="B124" s="24"/>
      <c r="C124" s="24"/>
      <c r="D124" s="41"/>
      <c r="E124" s="41"/>
      <c r="F124" s="24"/>
      <c r="G124" s="24"/>
      <c r="H124" s="24"/>
      <c r="J124" s="32"/>
    </row>
    <row r="125" spans="1:10" ht="16.5" customHeight="1">
      <c r="A125" s="81" t="s">
        <v>200</v>
      </c>
      <c r="B125" s="24"/>
      <c r="C125" s="24"/>
      <c r="D125" s="41"/>
      <c r="E125" s="41"/>
      <c r="F125" s="24"/>
      <c r="G125" s="24"/>
      <c r="H125" s="24"/>
      <c r="J125" s="32"/>
    </row>
    <row r="126" spans="1:10" ht="16.5" customHeight="1">
      <c r="A126" s="83" t="s">
        <v>202</v>
      </c>
      <c r="B126" s="24"/>
      <c r="C126" s="24"/>
      <c r="D126" s="41"/>
      <c r="E126" s="41"/>
      <c r="F126" s="24"/>
      <c r="G126" s="24"/>
      <c r="H126" s="24"/>
      <c r="J126" s="32"/>
    </row>
    <row r="127" spans="1:10" ht="16.5" customHeight="1">
      <c r="A127" s="81" t="s">
        <v>201</v>
      </c>
      <c r="B127" s="24"/>
      <c r="C127" s="24"/>
      <c r="D127" s="41"/>
      <c r="E127" s="41"/>
      <c r="F127" s="24"/>
      <c r="G127" s="24"/>
      <c r="H127" s="24"/>
      <c r="J127" s="32"/>
    </row>
    <row r="128" spans="1:10" ht="16.5" customHeight="1">
      <c r="A128" s="83" t="s">
        <v>204</v>
      </c>
      <c r="B128" s="24"/>
      <c r="C128" s="24"/>
      <c r="D128" s="41"/>
      <c r="E128" s="41"/>
      <c r="F128" s="24"/>
      <c r="G128" s="24"/>
      <c r="H128" s="24"/>
      <c r="J128" s="32"/>
    </row>
    <row r="129" spans="1:10" ht="16.5" customHeight="1">
      <c r="A129" s="81" t="s">
        <v>205</v>
      </c>
      <c r="B129" s="24"/>
      <c r="C129" s="24"/>
      <c r="D129" s="41"/>
      <c r="E129" s="41"/>
      <c r="F129" s="24"/>
      <c r="G129" s="24"/>
      <c r="H129" s="24"/>
      <c r="J129" s="32"/>
    </row>
    <row r="130" spans="1:10" ht="16.5" customHeight="1">
      <c r="A130" s="83" t="s">
        <v>206</v>
      </c>
      <c r="B130" s="24"/>
      <c r="C130" s="24"/>
      <c r="D130" s="41"/>
      <c r="E130" s="41"/>
      <c r="F130" s="24"/>
      <c r="G130" s="24"/>
      <c r="H130" s="24"/>
      <c r="J130" s="32"/>
    </row>
    <row r="131" spans="1:10" ht="16.5" customHeight="1">
      <c r="A131" s="81"/>
      <c r="B131" s="24"/>
      <c r="C131" s="24"/>
      <c r="D131" s="41"/>
      <c r="E131" s="41"/>
      <c r="F131" s="24"/>
      <c r="G131" s="24"/>
      <c r="H131" s="24"/>
      <c r="J131" s="32"/>
    </row>
    <row r="132" spans="1:10" ht="16.5" customHeight="1">
      <c r="A132" s="83"/>
      <c r="B132" s="24"/>
      <c r="C132" s="24"/>
      <c r="D132" s="41"/>
      <c r="E132" s="41"/>
      <c r="F132" s="24"/>
      <c r="G132" s="24"/>
      <c r="H132" s="24"/>
      <c r="J132" s="32"/>
    </row>
    <row r="133" spans="1:10" ht="16.5" customHeight="1">
      <c r="A133" s="81"/>
      <c r="B133" s="24"/>
      <c r="C133" s="24"/>
      <c r="D133" s="41"/>
      <c r="E133" s="41"/>
      <c r="F133" s="24"/>
      <c r="G133" s="24"/>
      <c r="H133" s="24"/>
      <c r="J133" s="32"/>
    </row>
    <row r="134" spans="1:10" ht="16.5" customHeight="1">
      <c r="A134" s="83"/>
      <c r="B134" s="24"/>
      <c r="C134" s="24"/>
      <c r="D134" s="41"/>
      <c r="E134" s="41"/>
      <c r="F134" s="24"/>
      <c r="G134" s="24"/>
      <c r="H134" s="24"/>
      <c r="J134" s="32"/>
    </row>
    <row r="135" spans="1:10" ht="16.5" customHeight="1">
      <c r="A135" s="83"/>
      <c r="B135" s="24"/>
      <c r="C135" s="24"/>
      <c r="D135" s="41"/>
      <c r="E135" s="41"/>
      <c r="F135" s="24"/>
      <c r="G135" s="24"/>
      <c r="H135" s="24"/>
      <c r="J135" s="32"/>
    </row>
    <row r="136" spans="1:10" ht="16.5" customHeight="1">
      <c r="A136" s="83"/>
      <c r="B136" s="24"/>
      <c r="C136" s="24"/>
      <c r="D136" s="41"/>
      <c r="E136" s="41"/>
      <c r="F136" s="24"/>
      <c r="G136" s="24"/>
      <c r="H136" s="24"/>
      <c r="J136" s="32"/>
    </row>
    <row r="137" spans="1:10" ht="16.5" customHeight="1">
      <c r="A137" s="84"/>
      <c r="B137" s="24"/>
      <c r="C137" s="24"/>
      <c r="D137" s="41"/>
      <c r="E137" s="41"/>
      <c r="F137" s="24"/>
      <c r="G137" s="24"/>
      <c r="H137" s="24"/>
      <c r="J137" s="32"/>
    </row>
    <row r="138" spans="1:10" ht="16.5" customHeight="1">
      <c r="A138" s="87" t="s">
        <v>0</v>
      </c>
      <c r="B138" s="24"/>
      <c r="C138" s="24"/>
      <c r="D138" s="41"/>
      <c r="E138" s="41"/>
      <c r="F138" s="24"/>
      <c r="G138" s="24"/>
      <c r="H138" s="24"/>
      <c r="J138" s="32"/>
    </row>
    <row r="139" spans="1:10" ht="16.5" customHeight="1">
      <c r="A139" s="90" t="s">
        <v>199</v>
      </c>
      <c r="H139" s="24"/>
      <c r="J139" s="32"/>
    </row>
    <row r="140" spans="1:7" ht="15.75">
      <c r="A140" s="87" t="s">
        <v>2</v>
      </c>
      <c r="B140" s="88"/>
      <c r="C140" s="58"/>
      <c r="D140" s="60"/>
      <c r="E140" s="60"/>
      <c r="F140" s="87" t="s">
        <v>1</v>
      </c>
      <c r="G140" s="58"/>
    </row>
    <row r="141" spans="1:10" s="89" customFormat="1" ht="15.75">
      <c r="A141" s="96"/>
      <c r="B141" s="91"/>
      <c r="C141" s="87"/>
      <c r="D141" s="92"/>
      <c r="E141" s="92"/>
      <c r="F141" s="87"/>
      <c r="G141" s="87"/>
      <c r="H141" s="62"/>
      <c r="I141" s="60"/>
      <c r="J141" s="6"/>
    </row>
    <row r="142" spans="1:10" s="93" customFormat="1" ht="31.5">
      <c r="A142" s="101" t="s">
        <v>135</v>
      </c>
      <c r="B142" s="62"/>
      <c r="C142" s="91" t="s">
        <v>131</v>
      </c>
      <c r="D142" s="94" t="s">
        <v>132</v>
      </c>
      <c r="E142" s="62"/>
      <c r="F142" s="94" t="s">
        <v>133</v>
      </c>
      <c r="G142" s="95" t="s">
        <v>134</v>
      </c>
      <c r="H142" s="87"/>
      <c r="I142" s="92"/>
      <c r="J142" s="11"/>
    </row>
    <row r="143" spans="2:10" s="89" customFormat="1" ht="15.75">
      <c r="B143" s="84"/>
      <c r="C143" s="97"/>
      <c r="D143" s="98" t="s">
        <v>5</v>
      </c>
      <c r="E143" s="84"/>
      <c r="F143" s="98" t="s">
        <v>5</v>
      </c>
      <c r="G143" s="99" t="s">
        <v>5</v>
      </c>
      <c r="H143" s="62"/>
      <c r="I143" s="62"/>
      <c r="J143" s="80"/>
    </row>
    <row r="144" spans="1:10" s="100" customFormat="1" ht="24" customHeight="1">
      <c r="A144" s="96" t="s">
        <v>136</v>
      </c>
      <c r="B144" s="84"/>
      <c r="C144" s="97" t="s">
        <v>137</v>
      </c>
      <c r="D144" s="53">
        <v>300000</v>
      </c>
      <c r="E144" s="84"/>
      <c r="F144" s="53">
        <v>0</v>
      </c>
      <c r="G144" s="53">
        <v>0</v>
      </c>
      <c r="H144" s="84"/>
      <c r="I144" s="84"/>
      <c r="J144" s="80"/>
    </row>
    <row r="145" spans="1:10" s="100" customFormat="1" ht="24" customHeight="1">
      <c r="A145" s="96" t="s">
        <v>203</v>
      </c>
      <c r="B145" s="84"/>
      <c r="C145" s="97" t="s">
        <v>137</v>
      </c>
      <c r="D145" s="53">
        <v>500000</v>
      </c>
      <c r="E145" s="84"/>
      <c r="F145" s="53"/>
      <c r="G145" s="53"/>
      <c r="H145" s="84"/>
      <c r="I145" s="84"/>
      <c r="J145" s="80"/>
    </row>
    <row r="146" spans="1:10" s="100" customFormat="1" ht="27" customHeight="1">
      <c r="A146" s="96" t="s">
        <v>138</v>
      </c>
      <c r="B146" s="84"/>
      <c r="C146" s="97" t="s">
        <v>137</v>
      </c>
      <c r="D146" s="53">
        <v>500000</v>
      </c>
      <c r="E146" s="84"/>
      <c r="F146" s="53"/>
      <c r="G146" s="53"/>
      <c r="H146" s="84"/>
      <c r="I146" s="84"/>
      <c r="J146" s="80"/>
    </row>
    <row r="147" spans="1:10" s="100" customFormat="1" ht="27" customHeight="1" thickBot="1">
      <c r="A147" s="58" t="s">
        <v>139</v>
      </c>
      <c r="D147" s="104">
        <f>SUM(D144:D146)</f>
        <v>1300000</v>
      </c>
      <c r="E147" s="62"/>
      <c r="F147" s="104">
        <f>SUM(F144:F144)</f>
        <v>0</v>
      </c>
      <c r="G147" s="104">
        <f>SUM(G144:G144)</f>
        <v>0</v>
      </c>
      <c r="H147" s="84"/>
      <c r="I147" s="84"/>
      <c r="J147" s="80"/>
    </row>
    <row r="148" spans="1:10" s="89" customFormat="1" ht="27" customHeight="1" thickTop="1">
      <c r="A148" s="24" t="s">
        <v>140</v>
      </c>
      <c r="B148" s="62"/>
      <c r="C148" s="88"/>
      <c r="D148" s="106"/>
      <c r="E148" s="106"/>
      <c r="F148" s="105"/>
      <c r="G148" s="105"/>
      <c r="H148" s="62"/>
      <c r="I148" s="62"/>
      <c r="J148" s="80"/>
    </row>
    <row r="149" spans="1:10" s="107" customFormat="1" ht="15.75">
      <c r="A149" s="48"/>
      <c r="B149" s="24"/>
      <c r="C149" s="24"/>
      <c r="D149" s="41"/>
      <c r="E149" s="41"/>
      <c r="F149" s="24"/>
      <c r="G149" s="24"/>
      <c r="H149" s="105"/>
      <c r="I149" s="106"/>
      <c r="J149" s="32"/>
    </row>
    <row r="150" spans="2:10" ht="15.75">
      <c r="B150" s="24"/>
      <c r="C150" s="24"/>
      <c r="D150" s="41"/>
      <c r="E150" s="41"/>
      <c r="F150" s="24"/>
      <c r="G150" s="24"/>
      <c r="H150" s="24"/>
      <c r="J150" s="32"/>
    </row>
    <row r="151" spans="8:10" ht="16.5">
      <c r="H151" s="24"/>
      <c r="J151" s="32"/>
    </row>
  </sheetData>
  <sheetProtection/>
  <printOptions/>
  <pageMargins left="0.7" right="0.7" top="0.75" bottom="0.75" header="0.3" footer="0.3"/>
  <pageSetup fitToHeight="0" fitToWidth="1" horizontalDpi="600" verticalDpi="600" orientation="landscape" scale="74" r:id="rId1"/>
  <headerFooter>
    <oddFooter>&amp;C
</oddFooter>
  </headerFooter>
  <rowBreaks count="4" manualBreakCount="4">
    <brk id="28" max="255" man="1"/>
    <brk id="57" max="255" man="1"/>
    <brk id="89" max="255" man="1"/>
    <brk id="1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9"/>
  <sheetViews>
    <sheetView zoomScale="90" zoomScaleNormal="90" workbookViewId="0" topLeftCell="A1">
      <selection activeCell="J125" sqref="J125"/>
    </sheetView>
  </sheetViews>
  <sheetFormatPr defaultColWidth="9.140625" defaultRowHeight="15"/>
  <cols>
    <col min="1" max="1" width="26.57421875" style="48" customWidth="1"/>
    <col min="2" max="2" width="8.57421875" style="48" customWidth="1"/>
    <col min="3" max="3" width="17.28125" style="85" customWidth="1"/>
    <col min="4" max="4" width="17.8515625" style="86" customWidth="1"/>
    <col min="5" max="5" width="17.00390625" style="86" customWidth="1"/>
    <col min="6" max="6" width="17.57421875" style="48" customWidth="1"/>
    <col min="7" max="7" width="16.140625" style="48" customWidth="1"/>
    <col min="8" max="8" width="16.57421875" style="48" customWidth="1"/>
    <col min="9" max="9" width="17.28125" style="41" customWidth="1"/>
    <col min="10" max="10" width="5.421875" style="37" customWidth="1"/>
    <col min="11" max="16384" width="9.140625" style="21" customWidth="1"/>
  </cols>
  <sheetData>
    <row r="1" spans="1:10" s="7" customFormat="1" ht="20.25">
      <c r="A1" s="1" t="s">
        <v>0</v>
      </c>
      <c r="B1" s="2"/>
      <c r="C1" s="3"/>
      <c r="D1" s="4"/>
      <c r="E1" s="1" t="s">
        <v>1</v>
      </c>
      <c r="F1" s="3"/>
      <c r="G1" s="3"/>
      <c r="H1" s="5"/>
      <c r="I1" s="1"/>
      <c r="J1" s="6"/>
    </row>
    <row r="2" spans="1:10" s="12" customFormat="1" ht="18">
      <c r="A2" s="8" t="s">
        <v>155</v>
      </c>
      <c r="B2" s="9"/>
      <c r="C2" s="1"/>
      <c r="D2" s="10"/>
      <c r="E2" s="10"/>
      <c r="F2" s="1"/>
      <c r="G2" s="1"/>
      <c r="H2" s="1"/>
      <c r="I2" s="10"/>
      <c r="J2" s="11"/>
    </row>
    <row r="3" spans="1:10" s="5" customFormat="1" ht="46.5" customHeight="1">
      <c r="A3" s="8" t="s">
        <v>2</v>
      </c>
      <c r="B3" s="9" t="s">
        <v>3</v>
      </c>
      <c r="C3" s="13" t="s">
        <v>143</v>
      </c>
      <c r="D3" s="14" t="s">
        <v>144</v>
      </c>
      <c r="E3" s="14" t="s">
        <v>141</v>
      </c>
      <c r="F3" s="15" t="s">
        <v>145</v>
      </c>
      <c r="G3" s="15" t="s">
        <v>146</v>
      </c>
      <c r="H3" s="15" t="s">
        <v>147</v>
      </c>
      <c r="I3" s="14" t="s">
        <v>148</v>
      </c>
      <c r="J3" s="16" t="s">
        <v>4</v>
      </c>
    </row>
    <row r="4" spans="1:10" ht="15" customHeight="1">
      <c r="A4" s="17"/>
      <c r="B4" s="18"/>
      <c r="C4" s="19" t="s">
        <v>5</v>
      </c>
      <c r="D4" s="20" t="s">
        <v>5</v>
      </c>
      <c r="E4" s="20" t="s">
        <v>5</v>
      </c>
      <c r="F4" s="19" t="s">
        <v>5</v>
      </c>
      <c r="G4" s="19" t="s">
        <v>5</v>
      </c>
      <c r="H4" s="19" t="s">
        <v>5</v>
      </c>
      <c r="I4" s="20" t="s">
        <v>5</v>
      </c>
      <c r="J4" s="6"/>
    </row>
    <row r="5" spans="1:10" ht="16.5" customHeight="1">
      <c r="A5" s="22" t="s">
        <v>6</v>
      </c>
      <c r="B5" s="23"/>
      <c r="C5" s="24"/>
      <c r="D5" s="25"/>
      <c r="E5" s="25"/>
      <c r="F5" s="24"/>
      <c r="G5" s="24"/>
      <c r="H5" s="24"/>
      <c r="I5" s="25"/>
      <c r="J5" s="6"/>
    </row>
    <row r="6" spans="1:9" ht="16.5" customHeight="1">
      <c r="A6" s="24" t="s">
        <v>156</v>
      </c>
      <c r="B6" s="23" t="s">
        <v>7</v>
      </c>
      <c r="C6" s="25">
        <v>1375243</v>
      </c>
      <c r="D6" s="25">
        <v>100000</v>
      </c>
      <c r="E6" s="25">
        <v>2500000</v>
      </c>
      <c r="F6" s="26">
        <f aca="true" t="shared" si="0" ref="F6:F11">I6/4</f>
        <v>625000</v>
      </c>
      <c r="G6" s="26">
        <f aca="true" t="shared" si="1" ref="G6:G11">I6/2</f>
        <v>1250000</v>
      </c>
      <c r="H6" s="26">
        <f aca="true" t="shared" si="2" ref="H6:H11">F6*3</f>
        <v>1875000</v>
      </c>
      <c r="I6" s="41">
        <v>2500000</v>
      </c>
    </row>
    <row r="7" spans="1:10" ht="16.5" customHeight="1">
      <c r="A7" s="24" t="s">
        <v>8</v>
      </c>
      <c r="B7" s="23" t="s">
        <v>9</v>
      </c>
      <c r="C7" s="27">
        <f>'[1]13'!D7</f>
        <v>0</v>
      </c>
      <c r="D7" s="25">
        <v>20000</v>
      </c>
      <c r="E7" s="25">
        <v>0</v>
      </c>
      <c r="F7" s="26">
        <f t="shared" si="0"/>
        <v>2500</v>
      </c>
      <c r="G7" s="26">
        <f t="shared" si="1"/>
        <v>5000</v>
      </c>
      <c r="H7" s="26">
        <f t="shared" si="2"/>
        <v>7500</v>
      </c>
      <c r="I7" s="41">
        <v>10000</v>
      </c>
      <c r="J7" s="6"/>
    </row>
    <row r="8" spans="1:9" ht="16.5" customHeight="1">
      <c r="A8" s="24" t="s">
        <v>10</v>
      </c>
      <c r="B8" s="23" t="s">
        <v>11</v>
      </c>
      <c r="C8" s="28">
        <v>221054991</v>
      </c>
      <c r="D8" s="25">
        <v>150000000</v>
      </c>
      <c r="E8" s="25">
        <v>170500000</v>
      </c>
      <c r="F8" s="26">
        <f t="shared" si="0"/>
        <v>48750000</v>
      </c>
      <c r="G8" s="26">
        <f t="shared" si="1"/>
        <v>97500000</v>
      </c>
      <c r="H8" s="26">
        <f t="shared" si="2"/>
        <v>146250000</v>
      </c>
      <c r="I8" s="41">
        <v>195000000</v>
      </c>
    </row>
    <row r="9" spans="1:10" ht="16.5" customHeight="1">
      <c r="A9" s="24" t="s">
        <v>12</v>
      </c>
      <c r="B9" s="23" t="s">
        <v>13</v>
      </c>
      <c r="C9" s="28">
        <v>32299</v>
      </c>
      <c r="D9" s="25">
        <v>50000</v>
      </c>
      <c r="E9" s="25">
        <v>50000</v>
      </c>
      <c r="F9" s="26">
        <f t="shared" si="0"/>
        <v>12500</v>
      </c>
      <c r="G9" s="26">
        <f t="shared" si="1"/>
        <v>25000</v>
      </c>
      <c r="H9" s="26">
        <f t="shared" si="2"/>
        <v>37500</v>
      </c>
      <c r="I9" s="41">
        <v>50000</v>
      </c>
      <c r="J9" s="6"/>
    </row>
    <row r="10" spans="1:10" ht="16.5" customHeight="1">
      <c r="A10" s="24" t="s">
        <v>14</v>
      </c>
      <c r="B10" s="23" t="s">
        <v>15</v>
      </c>
      <c r="C10" s="28">
        <v>6983182</v>
      </c>
      <c r="D10" s="25">
        <v>4000000</v>
      </c>
      <c r="E10" s="25">
        <v>5000000</v>
      </c>
      <c r="F10" s="26">
        <f t="shared" si="0"/>
        <v>2000000</v>
      </c>
      <c r="G10" s="26">
        <f t="shared" si="1"/>
        <v>4000000</v>
      </c>
      <c r="H10" s="26">
        <f t="shared" si="2"/>
        <v>6000000</v>
      </c>
      <c r="I10" s="41">
        <v>8000000</v>
      </c>
      <c r="J10" s="6">
        <v>1</v>
      </c>
    </row>
    <row r="11" spans="1:10" ht="16.5" customHeight="1">
      <c r="A11" s="24" t="s">
        <v>16</v>
      </c>
      <c r="B11" s="23" t="s">
        <v>17</v>
      </c>
      <c r="C11" s="29">
        <v>586030</v>
      </c>
      <c r="D11" s="30">
        <v>200000</v>
      </c>
      <c r="E11" s="30">
        <v>200000</v>
      </c>
      <c r="F11" s="26">
        <f t="shared" si="0"/>
        <v>75000</v>
      </c>
      <c r="G11" s="26">
        <f t="shared" si="1"/>
        <v>150000</v>
      </c>
      <c r="H11" s="26">
        <f t="shared" si="2"/>
        <v>225000</v>
      </c>
      <c r="I11" s="110">
        <v>300000</v>
      </c>
      <c r="J11" s="32"/>
    </row>
    <row r="12" spans="1:10" s="35" customFormat="1" ht="18">
      <c r="A12" s="17" t="s">
        <v>18</v>
      </c>
      <c r="B12" s="18"/>
      <c r="C12" s="33">
        <f aca="true" t="shared" si="3" ref="C12:H12">SUM(C6:C11)</f>
        <v>230031745</v>
      </c>
      <c r="D12" s="34">
        <f>SUM(D6:D11)</f>
        <v>154370000</v>
      </c>
      <c r="E12" s="34">
        <f>SUM(E6:E11)</f>
        <v>178250000</v>
      </c>
      <c r="F12" s="47">
        <f t="shared" si="3"/>
        <v>51465000</v>
      </c>
      <c r="G12" s="26">
        <f>SUM(G6:G11)</f>
        <v>102930000</v>
      </c>
      <c r="H12" s="47">
        <f t="shared" si="3"/>
        <v>154395000</v>
      </c>
      <c r="I12" s="34">
        <f>SUM(I6:I11)</f>
        <v>205860000</v>
      </c>
      <c r="J12" s="6"/>
    </row>
    <row r="13" spans="1:10" ht="15.75">
      <c r="A13" s="1" t="s">
        <v>19</v>
      </c>
      <c r="B13" s="23"/>
      <c r="C13" s="36"/>
      <c r="D13" s="25"/>
      <c r="E13" s="25"/>
      <c r="F13" s="26"/>
      <c r="G13" s="26"/>
      <c r="H13" s="26"/>
      <c r="I13" s="25"/>
      <c r="J13" s="6"/>
    </row>
    <row r="14" spans="1:10" ht="15.75" customHeight="1">
      <c r="A14" s="1" t="s">
        <v>20</v>
      </c>
      <c r="B14" s="23"/>
      <c r="C14" s="36"/>
      <c r="D14" s="25"/>
      <c r="E14" s="25"/>
      <c r="F14" s="26"/>
      <c r="G14" s="26"/>
      <c r="H14" s="26"/>
      <c r="I14" s="25"/>
      <c r="J14" s="6"/>
    </row>
    <row r="15" spans="1:10" ht="16.5" customHeight="1">
      <c r="A15" s="24" t="s">
        <v>21</v>
      </c>
      <c r="B15" s="23" t="s">
        <v>22</v>
      </c>
      <c r="C15" s="28">
        <v>3865309</v>
      </c>
      <c r="D15" s="25">
        <v>4000000</v>
      </c>
      <c r="E15" s="25">
        <v>4200000</v>
      </c>
      <c r="F15" s="26">
        <f>I15/4</f>
        <v>1250000</v>
      </c>
      <c r="G15" s="26">
        <f>I15/2</f>
        <v>2500000</v>
      </c>
      <c r="H15" s="26">
        <f>F15*3</f>
        <v>3750000</v>
      </c>
      <c r="I15" s="114">
        <v>5000000</v>
      </c>
      <c r="J15" s="37">
        <v>2</v>
      </c>
    </row>
    <row r="16" spans="1:10" ht="16.5" customHeight="1">
      <c r="A16" s="24" t="s">
        <v>23</v>
      </c>
      <c r="B16" s="23" t="s">
        <v>24</v>
      </c>
      <c r="C16" s="28">
        <v>1540000</v>
      </c>
      <c r="D16" s="25">
        <v>2200000</v>
      </c>
      <c r="E16" s="25">
        <v>2200000</v>
      </c>
      <c r="F16" s="26">
        <f aca="true" t="shared" si="4" ref="F16:F27">I16/4</f>
        <v>750000</v>
      </c>
      <c r="G16" s="26">
        <f aca="true" t="shared" si="5" ref="G16:G27">I16/2</f>
        <v>1500000</v>
      </c>
      <c r="H16" s="26">
        <f aca="true" t="shared" si="6" ref="H16:H27">F16*3</f>
        <v>2250000</v>
      </c>
      <c r="I16" s="114">
        <v>3000000</v>
      </c>
      <c r="J16" s="6"/>
    </row>
    <row r="17" spans="1:9" ht="16.5" customHeight="1">
      <c r="A17" s="24" t="s">
        <v>25</v>
      </c>
      <c r="B17" s="23" t="s">
        <v>26</v>
      </c>
      <c r="C17" s="28">
        <v>724000</v>
      </c>
      <c r="D17" s="25">
        <v>800000</v>
      </c>
      <c r="E17" s="25">
        <v>800000</v>
      </c>
      <c r="F17" s="26">
        <f t="shared" si="4"/>
        <v>250000</v>
      </c>
      <c r="G17" s="26">
        <f t="shared" si="5"/>
        <v>500000</v>
      </c>
      <c r="H17" s="26">
        <f t="shared" si="6"/>
        <v>750000</v>
      </c>
      <c r="I17" s="114">
        <v>1000000</v>
      </c>
    </row>
    <row r="18" spans="1:10" ht="16.5" customHeight="1">
      <c r="A18" s="24" t="s">
        <v>27</v>
      </c>
      <c r="B18" s="23" t="s">
        <v>28</v>
      </c>
      <c r="C18" s="28">
        <v>239000</v>
      </c>
      <c r="D18" s="25">
        <v>350000</v>
      </c>
      <c r="E18" s="25">
        <v>380000</v>
      </c>
      <c r="F18" s="26">
        <f t="shared" si="4"/>
        <v>112500</v>
      </c>
      <c r="G18" s="26">
        <f t="shared" si="5"/>
        <v>225000</v>
      </c>
      <c r="H18" s="26">
        <f t="shared" si="6"/>
        <v>337500</v>
      </c>
      <c r="I18" s="114">
        <v>450000</v>
      </c>
      <c r="J18" s="6"/>
    </row>
    <row r="19" spans="1:10" ht="16.5" customHeight="1">
      <c r="A19" s="24" t="s">
        <v>29</v>
      </c>
      <c r="B19" s="23" t="s">
        <v>30</v>
      </c>
      <c r="C19" s="28">
        <v>112040</v>
      </c>
      <c r="D19" s="25">
        <v>200000</v>
      </c>
      <c r="E19" s="25">
        <v>200000</v>
      </c>
      <c r="F19" s="26">
        <f t="shared" si="4"/>
        <v>62500</v>
      </c>
      <c r="G19" s="26">
        <f t="shared" si="5"/>
        <v>125000</v>
      </c>
      <c r="H19" s="26">
        <f t="shared" si="6"/>
        <v>187500</v>
      </c>
      <c r="I19" s="114">
        <v>250000</v>
      </c>
      <c r="J19" s="6"/>
    </row>
    <row r="20" spans="1:10" ht="16.5" customHeight="1">
      <c r="A20" s="24" t="s">
        <v>153</v>
      </c>
      <c r="B20" s="23" t="s">
        <v>31</v>
      </c>
      <c r="C20" s="28">
        <v>410425</v>
      </c>
      <c r="D20" s="25">
        <v>500000</v>
      </c>
      <c r="E20" s="25">
        <v>500000</v>
      </c>
      <c r="F20" s="26">
        <f t="shared" si="4"/>
        <v>125000</v>
      </c>
      <c r="G20" s="26">
        <f t="shared" si="5"/>
        <v>250000</v>
      </c>
      <c r="H20" s="26">
        <f t="shared" si="6"/>
        <v>375000</v>
      </c>
      <c r="I20" s="114">
        <v>500000</v>
      </c>
      <c r="J20" s="6"/>
    </row>
    <row r="21" spans="1:9" ht="16.5" customHeight="1">
      <c r="A21" s="24" t="s">
        <v>32</v>
      </c>
      <c r="B21" s="23" t="s">
        <v>33</v>
      </c>
      <c r="C21" s="28">
        <v>193200</v>
      </c>
      <c r="D21" s="25">
        <v>100000</v>
      </c>
      <c r="E21" s="25">
        <v>150000</v>
      </c>
      <c r="F21" s="26">
        <f t="shared" si="4"/>
        <v>50000</v>
      </c>
      <c r="G21" s="26">
        <f t="shared" si="5"/>
        <v>100000</v>
      </c>
      <c r="H21" s="26">
        <f t="shared" si="6"/>
        <v>150000</v>
      </c>
      <c r="I21" s="114">
        <v>200000</v>
      </c>
    </row>
    <row r="22" spans="1:10" ht="16.5" customHeight="1">
      <c r="A22" s="24" t="s">
        <v>34</v>
      </c>
      <c r="B22" s="23" t="s">
        <v>35</v>
      </c>
      <c r="C22" s="28">
        <v>601000</v>
      </c>
      <c r="D22" s="25">
        <v>900000</v>
      </c>
      <c r="E22" s="25">
        <v>900000</v>
      </c>
      <c r="F22" s="26">
        <f t="shared" si="4"/>
        <v>250000</v>
      </c>
      <c r="G22" s="26">
        <f t="shared" si="5"/>
        <v>500000</v>
      </c>
      <c r="H22" s="26">
        <f t="shared" si="6"/>
        <v>750000</v>
      </c>
      <c r="I22" s="114">
        <v>1000000</v>
      </c>
      <c r="J22" s="6"/>
    </row>
    <row r="23" spans="1:9" ht="16.5" customHeight="1">
      <c r="A23" s="24" t="s">
        <v>36</v>
      </c>
      <c r="B23" s="23" t="s">
        <v>37</v>
      </c>
      <c r="C23" s="28">
        <v>338562</v>
      </c>
      <c r="D23" s="25">
        <v>500000</v>
      </c>
      <c r="E23" s="25">
        <v>500000</v>
      </c>
      <c r="F23" s="26">
        <f t="shared" si="4"/>
        <v>125000</v>
      </c>
      <c r="G23" s="26">
        <f t="shared" si="5"/>
        <v>250000</v>
      </c>
      <c r="H23" s="26">
        <f t="shared" si="6"/>
        <v>375000</v>
      </c>
      <c r="I23" s="114">
        <v>500000</v>
      </c>
    </row>
    <row r="24" spans="1:10" ht="16.5" customHeight="1">
      <c r="A24" s="24" t="s">
        <v>38</v>
      </c>
      <c r="B24" s="23" t="s">
        <v>39</v>
      </c>
      <c r="C24" s="28">
        <v>308840</v>
      </c>
      <c r="D24" s="25">
        <v>500000</v>
      </c>
      <c r="E24" s="25">
        <v>600000</v>
      </c>
      <c r="F24" s="26">
        <f t="shared" si="4"/>
        <v>225000</v>
      </c>
      <c r="G24" s="26">
        <f t="shared" si="5"/>
        <v>450000</v>
      </c>
      <c r="H24" s="26">
        <f t="shared" si="6"/>
        <v>675000</v>
      </c>
      <c r="I24" s="114">
        <v>900000</v>
      </c>
      <c r="J24" s="6">
        <v>3</v>
      </c>
    </row>
    <row r="25" spans="1:10" ht="16.5" customHeight="1">
      <c r="A25" s="24" t="s">
        <v>40</v>
      </c>
      <c r="B25" s="23" t="s">
        <v>41</v>
      </c>
      <c r="C25" s="28">
        <v>197500</v>
      </c>
      <c r="D25" s="25">
        <v>200000</v>
      </c>
      <c r="E25" s="25">
        <v>200000</v>
      </c>
      <c r="F25" s="26">
        <f t="shared" si="4"/>
        <v>75000</v>
      </c>
      <c r="G25" s="26">
        <f t="shared" si="5"/>
        <v>150000</v>
      </c>
      <c r="H25" s="26">
        <f t="shared" si="6"/>
        <v>225000</v>
      </c>
      <c r="I25" s="114">
        <v>300000</v>
      </c>
      <c r="J25" s="6"/>
    </row>
    <row r="26" spans="1:10" ht="16.5" customHeight="1">
      <c r="A26" s="24" t="s">
        <v>150</v>
      </c>
      <c r="B26" s="23" t="s">
        <v>42</v>
      </c>
      <c r="C26" s="28">
        <v>0</v>
      </c>
      <c r="D26" s="25">
        <v>200000</v>
      </c>
      <c r="E26" s="25">
        <v>300000</v>
      </c>
      <c r="F26" s="26">
        <f t="shared" si="4"/>
        <v>75000</v>
      </c>
      <c r="G26" s="26">
        <f t="shared" si="5"/>
        <v>150000</v>
      </c>
      <c r="H26" s="26">
        <f t="shared" si="6"/>
        <v>225000</v>
      </c>
      <c r="I26" s="114">
        <v>300000</v>
      </c>
      <c r="J26" s="6"/>
    </row>
    <row r="27" spans="1:10" ht="16.5" customHeight="1">
      <c r="A27" s="24" t="s">
        <v>43</v>
      </c>
      <c r="B27" s="23" t="s">
        <v>44</v>
      </c>
      <c r="C27" s="29">
        <v>271970</v>
      </c>
      <c r="D27" s="30">
        <v>400000</v>
      </c>
      <c r="E27" s="30">
        <v>500000</v>
      </c>
      <c r="F27" s="26">
        <f t="shared" si="4"/>
        <v>125000</v>
      </c>
      <c r="G27" s="26">
        <f t="shared" si="5"/>
        <v>250000</v>
      </c>
      <c r="H27" s="26">
        <f t="shared" si="6"/>
        <v>375000</v>
      </c>
      <c r="I27" s="115">
        <v>500000</v>
      </c>
      <c r="J27" s="6"/>
    </row>
    <row r="28" spans="1:10" s="35" customFormat="1" ht="18">
      <c r="A28" s="17" t="s">
        <v>45</v>
      </c>
      <c r="B28" s="18"/>
      <c r="C28" s="33">
        <f aca="true" t="shared" si="7" ref="C28:H28">SUM(C15:C27)</f>
        <v>8801846</v>
      </c>
      <c r="D28" s="33">
        <f t="shared" si="7"/>
        <v>10850000</v>
      </c>
      <c r="E28" s="108">
        <f t="shared" si="7"/>
        <v>11430000</v>
      </c>
      <c r="F28" s="33">
        <f t="shared" si="7"/>
        <v>3475000</v>
      </c>
      <c r="G28" s="33">
        <f t="shared" si="7"/>
        <v>6950000</v>
      </c>
      <c r="H28" s="33">
        <f t="shared" si="7"/>
        <v>10425000</v>
      </c>
      <c r="I28" s="33">
        <f>SUM(I15:I27)</f>
        <v>13900000</v>
      </c>
      <c r="J28" s="6"/>
    </row>
    <row r="29" spans="1:10" s="5" customFormat="1" ht="46.5" customHeight="1">
      <c r="A29" s="8" t="s">
        <v>2</v>
      </c>
      <c r="B29" s="9" t="s">
        <v>3</v>
      </c>
      <c r="C29" s="13" t="s">
        <v>143</v>
      </c>
      <c r="D29" s="14" t="s">
        <v>144</v>
      </c>
      <c r="E29" s="14" t="s">
        <v>141</v>
      </c>
      <c r="F29" s="15" t="s">
        <v>145</v>
      </c>
      <c r="G29" s="15" t="s">
        <v>146</v>
      </c>
      <c r="H29" s="15" t="s">
        <v>147</v>
      </c>
      <c r="I29" s="14" t="s">
        <v>148</v>
      </c>
      <c r="J29" s="16" t="s">
        <v>4</v>
      </c>
    </row>
    <row r="30" spans="1:10" ht="15.75">
      <c r="A30" s="24"/>
      <c r="B30" s="23"/>
      <c r="C30" s="38" t="s">
        <v>5</v>
      </c>
      <c r="D30" s="39" t="s">
        <v>5</v>
      </c>
      <c r="E30" s="39" t="s">
        <v>5</v>
      </c>
      <c r="F30" s="19" t="s">
        <v>5</v>
      </c>
      <c r="G30" s="19" t="s">
        <v>5</v>
      </c>
      <c r="H30" s="19" t="s">
        <v>5</v>
      </c>
      <c r="I30" s="20" t="s">
        <v>5</v>
      </c>
      <c r="J30" s="6"/>
    </row>
    <row r="31" spans="1:10" ht="15.75">
      <c r="A31" s="40" t="s">
        <v>46</v>
      </c>
      <c r="B31" s="23"/>
      <c r="C31" s="36"/>
      <c r="D31" s="41"/>
      <c r="E31" s="41"/>
      <c r="F31" s="26"/>
      <c r="G31" s="26"/>
      <c r="H31" s="26"/>
      <c r="J31" s="6"/>
    </row>
    <row r="32" spans="1:10" ht="15.75">
      <c r="A32" s="24" t="s">
        <v>142</v>
      </c>
      <c r="B32" s="23" t="s">
        <v>47</v>
      </c>
      <c r="C32" s="28">
        <v>615577</v>
      </c>
      <c r="D32" s="25">
        <v>400000</v>
      </c>
      <c r="E32" s="25">
        <v>500000</v>
      </c>
      <c r="F32" s="26">
        <f>I32/4</f>
        <v>125000</v>
      </c>
      <c r="G32" s="26">
        <f>I32/2</f>
        <v>250000</v>
      </c>
      <c r="H32" s="26">
        <f>F32*3</f>
        <v>375000</v>
      </c>
      <c r="I32" s="114">
        <v>500000</v>
      </c>
      <c r="J32" s="6"/>
    </row>
    <row r="33" spans="1:10" ht="15.75">
      <c r="A33" s="24" t="s">
        <v>48</v>
      </c>
      <c r="B33" s="23" t="s">
        <v>49</v>
      </c>
      <c r="C33" s="28">
        <v>33600</v>
      </c>
      <c r="D33" s="25">
        <v>100000</v>
      </c>
      <c r="E33" s="25">
        <v>100000</v>
      </c>
      <c r="F33" s="26">
        <f>I33/4</f>
        <v>25000</v>
      </c>
      <c r="G33" s="26">
        <f>I33/2</f>
        <v>50000</v>
      </c>
      <c r="H33" s="26">
        <f>F33*3</f>
        <v>75000</v>
      </c>
      <c r="I33" s="114">
        <v>100000</v>
      </c>
      <c r="J33" s="6"/>
    </row>
    <row r="34" spans="1:10" ht="18">
      <c r="A34" s="24" t="s">
        <v>50</v>
      </c>
      <c r="B34" s="23" t="s">
        <v>51</v>
      </c>
      <c r="C34" s="42">
        <v>48990</v>
      </c>
      <c r="D34" s="30">
        <v>200000</v>
      </c>
      <c r="E34" s="30">
        <v>200000</v>
      </c>
      <c r="F34" s="26">
        <f>I34/4</f>
        <v>50000</v>
      </c>
      <c r="G34" s="26">
        <f>I34/2</f>
        <v>100000</v>
      </c>
      <c r="H34" s="26">
        <f>F34*3</f>
        <v>150000</v>
      </c>
      <c r="I34" s="115">
        <v>200000</v>
      </c>
      <c r="J34" s="6"/>
    </row>
    <row r="35" spans="1:10" s="35" customFormat="1" ht="21" customHeight="1">
      <c r="A35" s="17" t="s">
        <v>45</v>
      </c>
      <c r="B35" s="18"/>
      <c r="C35" s="33">
        <f>SUM(C32:C34)</f>
        <v>698167</v>
      </c>
      <c r="D35" s="33">
        <f>SUM(D32:D34)</f>
        <v>700000</v>
      </c>
      <c r="E35" s="108">
        <f>SUM(E32:E34)</f>
        <v>800000</v>
      </c>
      <c r="F35" s="109">
        <f>I35/4</f>
        <v>200000</v>
      </c>
      <c r="G35" s="109">
        <f>I35/2</f>
        <v>400000</v>
      </c>
      <c r="H35" s="109">
        <f>F35*3</f>
        <v>600000</v>
      </c>
      <c r="I35" s="33">
        <f>SUM(E32:E34)</f>
        <v>800000</v>
      </c>
      <c r="J35" s="6"/>
    </row>
    <row r="36" spans="1:10" ht="12" customHeight="1">
      <c r="A36" s="24"/>
      <c r="B36" s="23"/>
      <c r="C36" s="36"/>
      <c r="D36" s="41"/>
      <c r="E36" s="41"/>
      <c r="F36" s="26"/>
      <c r="G36" s="26"/>
      <c r="H36" s="26"/>
      <c r="J36" s="6"/>
    </row>
    <row r="37" spans="1:10" ht="15.75">
      <c r="A37" s="1" t="s">
        <v>52</v>
      </c>
      <c r="B37" s="23"/>
      <c r="C37" s="36"/>
      <c r="D37" s="41"/>
      <c r="E37" s="41"/>
      <c r="F37" s="26"/>
      <c r="G37" s="26"/>
      <c r="H37" s="26"/>
      <c r="J37" s="6"/>
    </row>
    <row r="38" spans="1:10" ht="15.75">
      <c r="A38" s="24" t="s">
        <v>53</v>
      </c>
      <c r="B38" s="23" t="s">
        <v>54</v>
      </c>
      <c r="C38" s="28">
        <v>221040</v>
      </c>
      <c r="D38" s="25">
        <v>250000</v>
      </c>
      <c r="E38" s="25">
        <v>250000</v>
      </c>
      <c r="F38" s="26">
        <f>I38/4</f>
        <v>87500</v>
      </c>
      <c r="G38" s="26">
        <f>F38*2</f>
        <v>175000</v>
      </c>
      <c r="H38" s="26">
        <f>F38*3</f>
        <v>262500</v>
      </c>
      <c r="I38" s="25">
        <v>350000</v>
      </c>
      <c r="J38" s="6">
        <v>4</v>
      </c>
    </row>
    <row r="39" spans="1:10" ht="15.75">
      <c r="A39" s="24" t="s">
        <v>55</v>
      </c>
      <c r="B39" s="23" t="s">
        <v>56</v>
      </c>
      <c r="C39" s="28">
        <v>162000</v>
      </c>
      <c r="D39" s="25">
        <v>350000</v>
      </c>
      <c r="E39" s="25">
        <v>350000</v>
      </c>
      <c r="F39" s="26">
        <f>I39/4</f>
        <v>100000</v>
      </c>
      <c r="G39" s="26">
        <f>F39*2</f>
        <v>200000</v>
      </c>
      <c r="H39" s="26">
        <f>F39*3</f>
        <v>300000</v>
      </c>
      <c r="I39" s="25">
        <v>400000</v>
      </c>
      <c r="J39" s="6"/>
    </row>
    <row r="40" spans="1:10" ht="15.75">
      <c r="A40" s="24" t="s">
        <v>57</v>
      </c>
      <c r="B40" s="23" t="s">
        <v>58</v>
      </c>
      <c r="C40" s="28">
        <v>105937</v>
      </c>
      <c r="D40" s="25">
        <v>150000</v>
      </c>
      <c r="E40" s="25">
        <v>150000</v>
      </c>
      <c r="F40" s="26">
        <f>I40/4</f>
        <v>37500</v>
      </c>
      <c r="G40" s="26">
        <f>F40*2</f>
        <v>75000</v>
      </c>
      <c r="H40" s="26">
        <f>F40*3</f>
        <v>112500</v>
      </c>
      <c r="I40" s="25">
        <v>150000</v>
      </c>
      <c r="J40" s="6"/>
    </row>
    <row r="41" spans="1:10" ht="18" customHeight="1">
      <c r="A41" s="24" t="s">
        <v>59</v>
      </c>
      <c r="B41" s="23" t="s">
        <v>60</v>
      </c>
      <c r="C41" s="29">
        <v>69800</v>
      </c>
      <c r="D41" s="30">
        <v>100000</v>
      </c>
      <c r="E41" s="30">
        <v>100000</v>
      </c>
      <c r="F41" s="31">
        <f>I41/4</f>
        <v>25000</v>
      </c>
      <c r="G41" s="31">
        <f>F41*2</f>
        <v>50000</v>
      </c>
      <c r="H41" s="31">
        <f>F41*3</f>
        <v>75000</v>
      </c>
      <c r="I41" s="30">
        <v>100000</v>
      </c>
      <c r="J41" s="6"/>
    </row>
    <row r="42" spans="1:10" s="35" customFormat="1" ht="18" customHeight="1">
      <c r="A42" s="17" t="s">
        <v>45</v>
      </c>
      <c r="B42" s="18"/>
      <c r="C42" s="33">
        <f aca="true" t="shared" si="8" ref="C42:I42">SUM(C38:C41)</f>
        <v>558777</v>
      </c>
      <c r="D42" s="33">
        <f t="shared" si="8"/>
        <v>850000</v>
      </c>
      <c r="E42" s="108">
        <f t="shared" si="8"/>
        <v>850000</v>
      </c>
      <c r="F42" s="33">
        <f t="shared" si="8"/>
        <v>250000</v>
      </c>
      <c r="G42" s="33">
        <f t="shared" si="8"/>
        <v>500000</v>
      </c>
      <c r="H42" s="33">
        <f t="shared" si="8"/>
        <v>750000</v>
      </c>
      <c r="I42" s="33">
        <f t="shared" si="8"/>
        <v>1000000</v>
      </c>
      <c r="J42" s="6"/>
    </row>
    <row r="43" spans="1:10" ht="10.5" customHeight="1">
      <c r="A43" s="24"/>
      <c r="B43" s="23"/>
      <c r="C43" s="42">
        <v>0</v>
      </c>
      <c r="D43" s="42"/>
      <c r="E43" s="42"/>
      <c r="F43" s="42"/>
      <c r="G43" s="42"/>
      <c r="H43" s="42"/>
      <c r="I43" s="42"/>
      <c r="J43" s="6"/>
    </row>
    <row r="44" spans="1:10" ht="15.75">
      <c r="A44" s="1" t="s">
        <v>61</v>
      </c>
      <c r="B44" s="23"/>
      <c r="C44" s="36"/>
      <c r="D44" s="41"/>
      <c r="E44" s="41"/>
      <c r="F44" s="26"/>
      <c r="G44" s="26"/>
      <c r="H44" s="26"/>
      <c r="J44" s="6"/>
    </row>
    <row r="45" spans="1:10" ht="15.75">
      <c r="A45" s="24" t="s">
        <v>62</v>
      </c>
      <c r="B45" s="23" t="s">
        <v>63</v>
      </c>
      <c r="C45" s="41">
        <v>0</v>
      </c>
      <c r="D45" s="25">
        <v>200000</v>
      </c>
      <c r="E45" s="25">
        <v>200000</v>
      </c>
      <c r="F45" s="26">
        <f>I45/4</f>
        <v>50000</v>
      </c>
      <c r="G45" s="26">
        <f>F45*2</f>
        <v>100000</v>
      </c>
      <c r="H45" s="26">
        <f>F45*3</f>
        <v>150000</v>
      </c>
      <c r="I45" s="41">
        <v>200000</v>
      </c>
      <c r="J45" s="6"/>
    </row>
    <row r="46" spans="1:10" ht="18" customHeight="1">
      <c r="A46" s="24" t="s">
        <v>64</v>
      </c>
      <c r="B46" s="23" t="s">
        <v>65</v>
      </c>
      <c r="C46" s="115">
        <v>7554</v>
      </c>
      <c r="D46" s="30">
        <v>50000</v>
      </c>
      <c r="E46" s="30">
        <v>50000</v>
      </c>
      <c r="F46" s="26">
        <f>I46/4</f>
        <v>12500</v>
      </c>
      <c r="G46" s="26">
        <f>F46*2</f>
        <v>25000</v>
      </c>
      <c r="H46" s="26">
        <f>F46*3</f>
        <v>37500</v>
      </c>
      <c r="I46" s="110">
        <v>50000</v>
      </c>
      <c r="J46" s="6"/>
    </row>
    <row r="47" spans="1:10" s="35" customFormat="1" ht="18" customHeight="1">
      <c r="A47" s="17" t="s">
        <v>45</v>
      </c>
      <c r="B47" s="18"/>
      <c r="C47" s="33">
        <f>SUM(C45:C46)</f>
        <v>7554</v>
      </c>
      <c r="D47" s="33">
        <f>SUM(D45:D46)</f>
        <v>250000</v>
      </c>
      <c r="E47" s="108">
        <f>SUM(E45:E46)</f>
        <v>250000</v>
      </c>
      <c r="F47" s="26">
        <f>I47/4</f>
        <v>62500</v>
      </c>
      <c r="G47" s="26">
        <f>F47*2</f>
        <v>125000</v>
      </c>
      <c r="H47" s="26">
        <f>F47*3</f>
        <v>187500</v>
      </c>
      <c r="I47" s="33">
        <f>SUM(E45:E46)</f>
        <v>250000</v>
      </c>
      <c r="J47" s="6"/>
    </row>
    <row r="48" spans="1:10" ht="12" customHeight="1">
      <c r="A48" s="24"/>
      <c r="B48" s="23"/>
      <c r="C48" s="24"/>
      <c r="D48" s="41"/>
      <c r="E48" s="41"/>
      <c r="F48" s="26"/>
      <c r="G48" s="26"/>
      <c r="H48" s="26"/>
      <c r="J48" s="6"/>
    </row>
    <row r="49" spans="1:10" ht="16.5" customHeight="1">
      <c r="A49" s="1" t="s">
        <v>66</v>
      </c>
      <c r="B49" s="23"/>
      <c r="C49" s="36"/>
      <c r="D49" s="41"/>
      <c r="E49" s="41"/>
      <c r="F49" s="26"/>
      <c r="G49" s="26"/>
      <c r="H49" s="26"/>
      <c r="J49" s="6"/>
    </row>
    <row r="50" spans="1:10" s="43" customFormat="1" ht="16.5" customHeight="1">
      <c r="A50" s="24" t="s">
        <v>67</v>
      </c>
      <c r="B50" s="23" t="s">
        <v>68</v>
      </c>
      <c r="C50" s="28">
        <v>629378</v>
      </c>
      <c r="D50" s="25">
        <v>500000</v>
      </c>
      <c r="E50" s="25">
        <v>500000</v>
      </c>
      <c r="F50" s="26">
        <f>I50/4</f>
        <v>200000</v>
      </c>
      <c r="G50" s="26">
        <f>F50*2</f>
        <v>400000</v>
      </c>
      <c r="H50" s="26">
        <f>F50*2</f>
        <v>400000</v>
      </c>
      <c r="I50" s="111">
        <v>800000</v>
      </c>
      <c r="J50" s="6">
        <v>5</v>
      </c>
    </row>
    <row r="51" spans="1:10" s="43" customFormat="1" ht="16.5" customHeight="1">
      <c r="A51" s="24" t="s">
        <v>69</v>
      </c>
      <c r="B51" s="23" t="s">
        <v>70</v>
      </c>
      <c r="C51" s="28">
        <v>0</v>
      </c>
      <c r="D51" s="25">
        <v>3000000</v>
      </c>
      <c r="E51" s="25">
        <v>2000000</v>
      </c>
      <c r="F51" s="26">
        <f aca="true" t="shared" si="9" ref="F51:F57">I51/4</f>
        <v>500000</v>
      </c>
      <c r="G51" s="26">
        <f aca="true" t="shared" si="10" ref="G51:G57">F51*2</f>
        <v>1000000</v>
      </c>
      <c r="H51" s="26">
        <f aca="true" t="shared" si="11" ref="H51:H57">F51*2</f>
        <v>1000000</v>
      </c>
      <c r="I51" s="111">
        <v>2000000</v>
      </c>
      <c r="J51" s="6"/>
    </row>
    <row r="52" spans="1:10" s="43" customFormat="1" ht="16.5" customHeight="1">
      <c r="A52" s="24" t="s">
        <v>71</v>
      </c>
      <c r="B52" s="23" t="s">
        <v>72</v>
      </c>
      <c r="C52" s="28">
        <v>4570389</v>
      </c>
      <c r="D52" s="25">
        <v>7000000</v>
      </c>
      <c r="E52" s="25">
        <v>7000000</v>
      </c>
      <c r="F52" s="26">
        <f t="shared" si="9"/>
        <v>1750000</v>
      </c>
      <c r="G52" s="26">
        <f t="shared" si="10"/>
        <v>3500000</v>
      </c>
      <c r="H52" s="26">
        <f t="shared" si="11"/>
        <v>3500000</v>
      </c>
      <c r="I52" s="113">
        <v>7000000</v>
      </c>
      <c r="J52" s="6"/>
    </row>
    <row r="53" spans="1:10" s="44" customFormat="1" ht="16.5" customHeight="1">
      <c r="A53" s="24" t="s">
        <v>73</v>
      </c>
      <c r="B53" s="23" t="s">
        <v>74</v>
      </c>
      <c r="C53" s="28">
        <v>880893</v>
      </c>
      <c r="D53" s="25">
        <v>1000000</v>
      </c>
      <c r="E53" s="25">
        <v>1500000</v>
      </c>
      <c r="F53" s="26">
        <f t="shared" si="9"/>
        <v>375000</v>
      </c>
      <c r="G53" s="26">
        <f t="shared" si="10"/>
        <v>750000</v>
      </c>
      <c r="H53" s="26">
        <f t="shared" si="11"/>
        <v>750000</v>
      </c>
      <c r="I53" s="111">
        <v>1500000</v>
      </c>
      <c r="J53" s="6"/>
    </row>
    <row r="54" spans="1:10" ht="16.5" customHeight="1">
      <c r="A54" s="24" t="s">
        <v>75</v>
      </c>
      <c r="B54" s="23" t="s">
        <v>76</v>
      </c>
      <c r="C54" s="28">
        <v>1707529</v>
      </c>
      <c r="D54" s="25">
        <v>2200000</v>
      </c>
      <c r="E54" s="25">
        <v>3000000</v>
      </c>
      <c r="F54" s="26">
        <f t="shared" si="9"/>
        <v>750000</v>
      </c>
      <c r="G54" s="26">
        <f t="shared" si="10"/>
        <v>1500000</v>
      </c>
      <c r="H54" s="26">
        <f t="shared" si="11"/>
        <v>1500000</v>
      </c>
      <c r="I54" s="114">
        <v>3000000</v>
      </c>
      <c r="J54" s="6"/>
    </row>
    <row r="55" spans="1:10" ht="16.5" customHeight="1">
      <c r="A55" s="24" t="s">
        <v>77</v>
      </c>
      <c r="B55" s="23" t="s">
        <v>78</v>
      </c>
      <c r="C55" s="28">
        <v>2759114</v>
      </c>
      <c r="D55" s="25">
        <v>4500000</v>
      </c>
      <c r="E55" s="25">
        <v>5500000</v>
      </c>
      <c r="F55" s="26">
        <f t="shared" si="9"/>
        <v>1375000</v>
      </c>
      <c r="G55" s="26">
        <f t="shared" si="10"/>
        <v>2750000</v>
      </c>
      <c r="H55" s="26">
        <f t="shared" si="11"/>
        <v>2750000</v>
      </c>
      <c r="I55" s="114">
        <v>5500000</v>
      </c>
      <c r="J55" s="6"/>
    </row>
    <row r="56" spans="1:10" ht="16.5" customHeight="1">
      <c r="A56" s="24" t="s">
        <v>79</v>
      </c>
      <c r="B56" s="23" t="s">
        <v>80</v>
      </c>
      <c r="C56" s="29">
        <v>489319</v>
      </c>
      <c r="D56" s="30">
        <v>600000</v>
      </c>
      <c r="E56" s="30">
        <v>800000</v>
      </c>
      <c r="F56" s="26">
        <f t="shared" si="9"/>
        <v>200000</v>
      </c>
      <c r="G56" s="26">
        <f t="shared" si="10"/>
        <v>400000</v>
      </c>
      <c r="H56" s="26">
        <f t="shared" si="11"/>
        <v>400000</v>
      </c>
      <c r="I56" s="115">
        <v>800000</v>
      </c>
      <c r="J56" s="6"/>
    </row>
    <row r="57" spans="1:10" s="35" customFormat="1" ht="16.5" customHeight="1">
      <c r="A57" s="17" t="s">
        <v>45</v>
      </c>
      <c r="B57" s="18"/>
      <c r="C57" s="33">
        <f>SUM(C50:C56)</f>
        <v>11036622</v>
      </c>
      <c r="D57" s="33">
        <f>SUM(D50:D56)</f>
        <v>18800000</v>
      </c>
      <c r="E57" s="108">
        <f>SUM(E50:E56)</f>
        <v>20300000</v>
      </c>
      <c r="F57" s="26">
        <f t="shared" si="9"/>
        <v>5150000</v>
      </c>
      <c r="G57" s="26">
        <f t="shared" si="10"/>
        <v>10300000</v>
      </c>
      <c r="H57" s="26">
        <f t="shared" si="11"/>
        <v>10300000</v>
      </c>
      <c r="I57" s="33">
        <f>SUM(I50:I56)</f>
        <v>20600000</v>
      </c>
      <c r="J57" s="6"/>
    </row>
    <row r="58" spans="1:10" s="5" customFormat="1" ht="31.5">
      <c r="A58" s="8" t="s">
        <v>2</v>
      </c>
      <c r="B58" s="9" t="s">
        <v>3</v>
      </c>
      <c r="C58" s="13" t="s">
        <v>143</v>
      </c>
      <c r="D58" s="14" t="s">
        <v>144</v>
      </c>
      <c r="E58" s="14" t="s">
        <v>141</v>
      </c>
      <c r="F58" s="15" t="s">
        <v>145</v>
      </c>
      <c r="G58" s="15" t="s">
        <v>146</v>
      </c>
      <c r="H58" s="15" t="s">
        <v>147</v>
      </c>
      <c r="I58" s="14" t="s">
        <v>148</v>
      </c>
      <c r="J58" s="16" t="s">
        <v>4</v>
      </c>
    </row>
    <row r="59" spans="1:10" ht="15" customHeight="1">
      <c r="A59" s="24"/>
      <c r="B59" s="23"/>
      <c r="C59" s="19" t="s">
        <v>5</v>
      </c>
      <c r="D59" s="20" t="s">
        <v>5</v>
      </c>
      <c r="E59" s="20" t="s">
        <v>5</v>
      </c>
      <c r="F59" s="19" t="s">
        <v>5</v>
      </c>
      <c r="G59" s="19" t="s">
        <v>5</v>
      </c>
      <c r="H59" s="19" t="s">
        <v>5</v>
      </c>
      <c r="I59" s="20" t="s">
        <v>5</v>
      </c>
      <c r="J59" s="6"/>
    </row>
    <row r="60" spans="1:10" ht="15.75">
      <c r="A60" s="1" t="s">
        <v>81</v>
      </c>
      <c r="B60" s="23"/>
      <c r="C60" s="24"/>
      <c r="D60" s="41"/>
      <c r="E60" s="41"/>
      <c r="F60" s="26"/>
      <c r="G60" s="26"/>
      <c r="H60" s="26"/>
      <c r="J60" s="6"/>
    </row>
    <row r="61" spans="1:10" ht="15.75">
      <c r="A61" s="24" t="s">
        <v>82</v>
      </c>
      <c r="B61" s="23" t="s">
        <v>83</v>
      </c>
      <c r="C61" s="28">
        <v>2294829</v>
      </c>
      <c r="D61" s="25">
        <v>2500000</v>
      </c>
      <c r="E61" s="25">
        <v>2500000</v>
      </c>
      <c r="F61" s="26">
        <f>I61/4</f>
        <v>750000</v>
      </c>
      <c r="G61" s="26">
        <f>F61*2</f>
        <v>1500000</v>
      </c>
      <c r="H61" s="26">
        <f>F61*3</f>
        <v>2250000</v>
      </c>
      <c r="I61" s="114">
        <v>3000000</v>
      </c>
      <c r="J61" s="6"/>
    </row>
    <row r="62" spans="1:10" ht="18" customHeight="1">
      <c r="A62" s="24" t="s">
        <v>84</v>
      </c>
      <c r="B62" s="23" t="s">
        <v>85</v>
      </c>
      <c r="C62" s="25">
        <v>417800</v>
      </c>
      <c r="D62" s="25">
        <v>400000</v>
      </c>
      <c r="E62" s="25">
        <v>400000</v>
      </c>
      <c r="F62" s="26">
        <f>I62/4</f>
        <v>125000</v>
      </c>
      <c r="G62" s="26">
        <f>F62*2</f>
        <v>250000</v>
      </c>
      <c r="H62" s="26">
        <f>F62*3</f>
        <v>375000</v>
      </c>
      <c r="I62" s="114">
        <v>500000</v>
      </c>
      <c r="J62" s="6">
        <v>6</v>
      </c>
    </row>
    <row r="63" spans="1:10" ht="18" customHeight="1">
      <c r="A63" s="24" t="s">
        <v>149</v>
      </c>
      <c r="B63" s="23" t="s">
        <v>86</v>
      </c>
      <c r="C63" s="29">
        <v>0</v>
      </c>
      <c r="D63" s="25">
        <v>200000</v>
      </c>
      <c r="E63" s="30">
        <v>300000</v>
      </c>
      <c r="F63" s="26">
        <f>I63/4</f>
        <v>75000</v>
      </c>
      <c r="G63" s="26">
        <f>F63*2</f>
        <v>150000</v>
      </c>
      <c r="H63" s="26">
        <f>F63*3</f>
        <v>225000</v>
      </c>
      <c r="I63" s="115">
        <v>300000</v>
      </c>
      <c r="J63" s="6"/>
    </row>
    <row r="64" spans="1:10" s="35" customFormat="1" ht="18" customHeight="1">
      <c r="A64" s="17" t="s">
        <v>45</v>
      </c>
      <c r="B64" s="18"/>
      <c r="C64" s="45">
        <f>SUM(C61:C63)</f>
        <v>2712629</v>
      </c>
      <c r="D64" s="45">
        <f>SUM(D61:D63)</f>
        <v>3100000</v>
      </c>
      <c r="E64" s="112">
        <f>SUM(E61:E63)</f>
        <v>3200000</v>
      </c>
      <c r="F64" s="26">
        <f>I64/4</f>
        <v>950000</v>
      </c>
      <c r="G64" s="26">
        <f>F64*2</f>
        <v>1900000</v>
      </c>
      <c r="H64" s="26">
        <f>F64*3</f>
        <v>2850000</v>
      </c>
      <c r="I64" s="115">
        <f>SUM(I61:I63)</f>
        <v>3800000</v>
      </c>
      <c r="J64" s="6"/>
    </row>
    <row r="65" spans="1:10" ht="14.25" customHeight="1">
      <c r="A65" s="24"/>
      <c r="B65" s="23"/>
      <c r="C65" s="42"/>
      <c r="D65" s="42"/>
      <c r="E65" s="42"/>
      <c r="F65" s="42"/>
      <c r="G65" s="42"/>
      <c r="H65" s="42"/>
      <c r="I65" s="116"/>
      <c r="J65" s="6"/>
    </row>
    <row r="66" spans="1:10" ht="18" customHeight="1">
      <c r="A66" s="1" t="s">
        <v>87</v>
      </c>
      <c r="B66" s="23"/>
      <c r="C66" s="42"/>
      <c r="D66" s="42"/>
      <c r="E66" s="42"/>
      <c r="F66" s="42"/>
      <c r="G66" s="42"/>
      <c r="H66" s="42"/>
      <c r="I66" s="116"/>
      <c r="J66" s="6"/>
    </row>
    <row r="67" spans="1:10" ht="15.75">
      <c r="A67" s="24" t="s">
        <v>88</v>
      </c>
      <c r="B67" s="23" t="s">
        <v>89</v>
      </c>
      <c r="C67" s="28">
        <v>3285772</v>
      </c>
      <c r="D67" s="25">
        <v>3500000</v>
      </c>
      <c r="E67" s="25">
        <v>3500000</v>
      </c>
      <c r="F67" s="26">
        <f aca="true" t="shared" si="12" ref="F67:F72">I67/4</f>
        <v>1000000</v>
      </c>
      <c r="G67" s="26">
        <f aca="true" t="shared" si="13" ref="G67:G72">F67*2</f>
        <v>2000000</v>
      </c>
      <c r="H67" s="26">
        <f aca="true" t="shared" si="14" ref="H67:H72">F67*3</f>
        <v>3000000</v>
      </c>
      <c r="I67" s="114">
        <v>4000000</v>
      </c>
      <c r="J67" s="6">
        <v>7</v>
      </c>
    </row>
    <row r="68" spans="1:10" ht="15.75">
      <c r="A68" s="24" t="s">
        <v>90</v>
      </c>
      <c r="B68" s="23" t="s">
        <v>91</v>
      </c>
      <c r="C68" s="28">
        <v>969040</v>
      </c>
      <c r="D68" s="25">
        <v>1200000</v>
      </c>
      <c r="E68" s="25">
        <v>1200000</v>
      </c>
      <c r="F68" s="26">
        <f t="shared" si="12"/>
        <v>500000</v>
      </c>
      <c r="G68" s="26">
        <f t="shared" si="13"/>
        <v>1000000</v>
      </c>
      <c r="H68" s="26">
        <f t="shared" si="14"/>
        <v>1500000</v>
      </c>
      <c r="I68" s="114">
        <v>2000000</v>
      </c>
      <c r="J68" s="6"/>
    </row>
    <row r="69" spans="1:10" ht="15.75">
      <c r="A69" s="46" t="s">
        <v>92</v>
      </c>
      <c r="B69" s="23" t="s">
        <v>93</v>
      </c>
      <c r="C69" s="28">
        <v>0</v>
      </c>
      <c r="D69" s="25">
        <v>300000</v>
      </c>
      <c r="E69" s="25">
        <v>300000</v>
      </c>
      <c r="F69" s="26">
        <f t="shared" si="12"/>
        <v>125000</v>
      </c>
      <c r="G69" s="26">
        <f t="shared" si="13"/>
        <v>250000</v>
      </c>
      <c r="H69" s="26">
        <f t="shared" si="14"/>
        <v>375000</v>
      </c>
      <c r="I69" s="114">
        <v>500000</v>
      </c>
      <c r="J69" s="6"/>
    </row>
    <row r="70" spans="1:10" ht="15.75">
      <c r="A70" s="24" t="s">
        <v>94</v>
      </c>
      <c r="B70" s="23" t="s">
        <v>95</v>
      </c>
      <c r="C70" s="28">
        <v>259000</v>
      </c>
      <c r="D70" s="25">
        <v>200000</v>
      </c>
      <c r="E70" s="25">
        <v>300000</v>
      </c>
      <c r="F70" s="26">
        <f t="shared" si="12"/>
        <v>125000</v>
      </c>
      <c r="G70" s="26">
        <f t="shared" si="13"/>
        <v>250000</v>
      </c>
      <c r="H70" s="26">
        <f t="shared" si="14"/>
        <v>375000</v>
      </c>
      <c r="I70" s="114">
        <v>500000</v>
      </c>
      <c r="J70" s="6">
        <v>8</v>
      </c>
    </row>
    <row r="71" spans="1:10" ht="15.75">
      <c r="A71" s="24" t="s">
        <v>96</v>
      </c>
      <c r="B71" s="23" t="s">
        <v>97</v>
      </c>
      <c r="C71" s="28">
        <v>50000</v>
      </c>
      <c r="D71" s="25">
        <v>50000</v>
      </c>
      <c r="E71" s="25">
        <v>50000</v>
      </c>
      <c r="F71" s="26">
        <f t="shared" si="12"/>
        <v>25000</v>
      </c>
      <c r="G71" s="26">
        <f t="shared" si="13"/>
        <v>50000</v>
      </c>
      <c r="H71" s="26">
        <f t="shared" si="14"/>
        <v>75000</v>
      </c>
      <c r="I71" s="114">
        <v>100000</v>
      </c>
      <c r="J71" s="6"/>
    </row>
    <row r="72" spans="1:10" ht="18">
      <c r="A72" s="24" t="s">
        <v>98</v>
      </c>
      <c r="B72" s="23" t="s">
        <v>99</v>
      </c>
      <c r="C72" s="29">
        <v>163761919.6</v>
      </c>
      <c r="D72" s="47">
        <v>100000000</v>
      </c>
      <c r="E72" s="47">
        <v>120000000</v>
      </c>
      <c r="F72" s="26">
        <f t="shared" si="12"/>
        <v>35000000</v>
      </c>
      <c r="G72" s="26">
        <f t="shared" si="13"/>
        <v>70000000</v>
      </c>
      <c r="H72" s="26">
        <f t="shared" si="14"/>
        <v>105000000</v>
      </c>
      <c r="I72" s="115">
        <v>140000000</v>
      </c>
      <c r="J72" s="6"/>
    </row>
    <row r="73" spans="1:10" s="35" customFormat="1" ht="18">
      <c r="A73" s="17" t="s">
        <v>45</v>
      </c>
      <c r="B73" s="18"/>
      <c r="C73" s="33">
        <f aca="true" t="shared" si="15" ref="C73:H73">SUM(C67:C72)</f>
        <v>168325731.6</v>
      </c>
      <c r="D73" s="33">
        <f>SUM(D67:D72)</f>
        <v>105250000</v>
      </c>
      <c r="E73" s="108">
        <f>SUM(E67:E72)</f>
        <v>125350000</v>
      </c>
      <c r="F73" s="33">
        <f t="shared" si="15"/>
        <v>36775000</v>
      </c>
      <c r="G73" s="33">
        <f t="shared" si="15"/>
        <v>73550000</v>
      </c>
      <c r="H73" s="33">
        <f t="shared" si="15"/>
        <v>110325000</v>
      </c>
      <c r="I73" s="33">
        <f>SUM(I67:I72)</f>
        <v>147100000</v>
      </c>
      <c r="J73" s="6"/>
    </row>
    <row r="74" spans="1:10" ht="15.75">
      <c r="A74" s="1" t="s">
        <v>100</v>
      </c>
      <c r="B74" s="23"/>
      <c r="C74" s="36"/>
      <c r="D74" s="41"/>
      <c r="E74" s="41"/>
      <c r="F74" s="26"/>
      <c r="G74" s="26"/>
      <c r="H74" s="26"/>
      <c r="J74" s="6"/>
    </row>
    <row r="75" spans="1:10" ht="15.75">
      <c r="A75" s="24" t="s">
        <v>101</v>
      </c>
      <c r="B75" s="23" t="s">
        <v>102</v>
      </c>
      <c r="C75" s="36">
        <v>74295</v>
      </c>
      <c r="D75" s="25">
        <v>100000</v>
      </c>
      <c r="E75" s="25">
        <v>150000</v>
      </c>
      <c r="F75" s="26">
        <f>0.25*I75</f>
        <v>37500</v>
      </c>
      <c r="G75" s="26">
        <f>F75*2</f>
        <v>75000</v>
      </c>
      <c r="H75" s="26">
        <f>F75*3</f>
        <v>112500</v>
      </c>
      <c r="I75" s="114">
        <v>150000</v>
      </c>
      <c r="J75" s="6"/>
    </row>
    <row r="76" spans="1:10" ht="15.75">
      <c r="A76" s="24" t="s">
        <v>103</v>
      </c>
      <c r="B76" s="23" t="s">
        <v>104</v>
      </c>
      <c r="C76" s="28">
        <v>493206</v>
      </c>
      <c r="D76" s="25">
        <v>500000</v>
      </c>
      <c r="E76" s="25">
        <v>700000</v>
      </c>
      <c r="F76" s="26">
        <f aca="true" t="shared" si="16" ref="F76:F86">0.25*I76</f>
        <v>200000</v>
      </c>
      <c r="G76" s="26">
        <f aca="true" t="shared" si="17" ref="G76:G81">F76*2</f>
        <v>400000</v>
      </c>
      <c r="H76" s="26">
        <f aca="true" t="shared" si="18" ref="H76:H81">F76*3</f>
        <v>600000</v>
      </c>
      <c r="I76" s="114">
        <v>800000</v>
      </c>
      <c r="J76" s="6"/>
    </row>
    <row r="77" spans="1:10" ht="15.75">
      <c r="A77" s="24" t="s">
        <v>105</v>
      </c>
      <c r="B77" s="23" t="s">
        <v>106</v>
      </c>
      <c r="C77" s="28">
        <v>133045</v>
      </c>
      <c r="D77" s="25">
        <v>200000</v>
      </c>
      <c r="E77" s="25">
        <v>250000</v>
      </c>
      <c r="F77" s="26">
        <f t="shared" si="16"/>
        <v>62500</v>
      </c>
      <c r="G77" s="26">
        <f t="shared" si="17"/>
        <v>125000</v>
      </c>
      <c r="H77" s="26">
        <f t="shared" si="18"/>
        <v>187500</v>
      </c>
      <c r="I77" s="114">
        <v>250000</v>
      </c>
      <c r="J77" s="6"/>
    </row>
    <row r="78" spans="1:10" ht="15.75">
      <c r="A78" s="24" t="s">
        <v>107</v>
      </c>
      <c r="B78" s="23" t="s">
        <v>108</v>
      </c>
      <c r="C78" s="28">
        <v>527574</v>
      </c>
      <c r="D78" s="25">
        <v>600000</v>
      </c>
      <c r="E78" s="25">
        <v>700000</v>
      </c>
      <c r="F78" s="26">
        <f t="shared" si="16"/>
        <v>175000</v>
      </c>
      <c r="G78" s="26">
        <f t="shared" si="17"/>
        <v>350000</v>
      </c>
      <c r="H78" s="26">
        <f t="shared" si="18"/>
        <v>525000</v>
      </c>
      <c r="I78" s="114">
        <v>700000</v>
      </c>
      <c r="J78" s="6"/>
    </row>
    <row r="79" spans="1:10" ht="15.75">
      <c r="A79" s="24" t="s">
        <v>109</v>
      </c>
      <c r="B79" s="23" t="s">
        <v>110</v>
      </c>
      <c r="C79" s="28">
        <v>0</v>
      </c>
      <c r="D79" s="25">
        <v>700000</v>
      </c>
      <c r="E79" s="25">
        <v>700000</v>
      </c>
      <c r="F79" s="26">
        <f t="shared" si="16"/>
        <v>175000</v>
      </c>
      <c r="G79" s="26">
        <f t="shared" si="17"/>
        <v>350000</v>
      </c>
      <c r="H79" s="26">
        <f t="shared" si="18"/>
        <v>525000</v>
      </c>
      <c r="I79" s="114">
        <v>700000</v>
      </c>
      <c r="J79" s="6"/>
    </row>
    <row r="80" spans="1:10" ht="15.75">
      <c r="A80" s="24" t="s">
        <v>111</v>
      </c>
      <c r="B80" s="23" t="s">
        <v>112</v>
      </c>
      <c r="C80" s="28">
        <v>0</v>
      </c>
      <c r="D80" s="25">
        <v>60000</v>
      </c>
      <c r="E80" s="25">
        <v>60000</v>
      </c>
      <c r="F80" s="26">
        <f t="shared" si="16"/>
        <v>15000</v>
      </c>
      <c r="G80" s="26">
        <f t="shared" si="17"/>
        <v>30000</v>
      </c>
      <c r="H80" s="26">
        <f t="shared" si="18"/>
        <v>45000</v>
      </c>
      <c r="I80" s="114">
        <v>60000</v>
      </c>
      <c r="J80" s="6"/>
    </row>
    <row r="81" spans="1:10" ht="15.75">
      <c r="A81" s="24" t="s">
        <v>113</v>
      </c>
      <c r="B81" s="23" t="s">
        <v>42</v>
      </c>
      <c r="C81" s="28">
        <v>22500</v>
      </c>
      <c r="D81" s="25">
        <v>30000</v>
      </c>
      <c r="E81" s="25">
        <v>50000</v>
      </c>
      <c r="F81" s="26">
        <f t="shared" si="16"/>
        <v>12500</v>
      </c>
      <c r="G81" s="26">
        <f t="shared" si="17"/>
        <v>25000</v>
      </c>
      <c r="H81" s="26">
        <f t="shared" si="18"/>
        <v>37500</v>
      </c>
      <c r="I81" s="114">
        <v>50000</v>
      </c>
      <c r="J81" s="6"/>
    </row>
    <row r="82" spans="1:10" ht="15.75">
      <c r="A82" s="24" t="s">
        <v>114</v>
      </c>
      <c r="B82" s="23" t="s">
        <v>28</v>
      </c>
      <c r="C82" s="28">
        <v>9142527.14</v>
      </c>
      <c r="D82" s="25">
        <v>8000000</v>
      </c>
      <c r="E82" s="25">
        <v>8000000</v>
      </c>
      <c r="F82" s="26">
        <f t="shared" si="16"/>
        <v>2250000</v>
      </c>
      <c r="G82" s="26">
        <f>F82*2</f>
        <v>4500000</v>
      </c>
      <c r="H82" s="26">
        <f>F82*3</f>
        <v>6750000</v>
      </c>
      <c r="I82" s="114">
        <v>9000000</v>
      </c>
      <c r="J82" s="6"/>
    </row>
    <row r="83" spans="1:10" ht="18">
      <c r="A83" s="24" t="s">
        <v>115</v>
      </c>
      <c r="C83" s="49">
        <v>0</v>
      </c>
      <c r="D83" s="25">
        <v>1300000</v>
      </c>
      <c r="E83" s="25">
        <v>1300000</v>
      </c>
      <c r="F83" s="26">
        <f t="shared" si="16"/>
        <v>200000</v>
      </c>
      <c r="G83" s="26">
        <f>F83*2</f>
        <v>400000</v>
      </c>
      <c r="H83" s="26">
        <f>F83*3</f>
        <v>600000</v>
      </c>
      <c r="I83" s="115">
        <v>800000</v>
      </c>
      <c r="J83" s="6"/>
    </row>
    <row r="84" spans="1:10" s="35" customFormat="1" ht="18">
      <c r="A84" s="50" t="s">
        <v>45</v>
      </c>
      <c r="B84" s="18"/>
      <c r="C84" s="33">
        <f>SUM(C75:C83)</f>
        <v>10393147.14</v>
      </c>
      <c r="D84" s="33">
        <f>SUM(D75:D82)</f>
        <v>10190000</v>
      </c>
      <c r="E84" s="108">
        <f>SUM(E75:E83)</f>
        <v>11910000</v>
      </c>
      <c r="F84" s="26">
        <f t="shared" si="16"/>
        <v>3127500</v>
      </c>
      <c r="G84" s="33">
        <f>SUM(G75:G82)</f>
        <v>5855000</v>
      </c>
      <c r="H84" s="33">
        <f>SUM(H75:H82)</f>
        <v>8782500</v>
      </c>
      <c r="I84" s="33">
        <f>SUM(I75:I83)</f>
        <v>12510000</v>
      </c>
      <c r="J84" s="6"/>
    </row>
    <row r="85" spans="1:10" s="35" customFormat="1" ht="18">
      <c r="A85" s="50" t="s">
        <v>116</v>
      </c>
      <c r="B85" s="18"/>
      <c r="C85" s="33">
        <f>C28+C35+C42+C47+C57+C64+C73+C84</f>
        <v>202534473.74</v>
      </c>
      <c r="D85" s="33">
        <f>D28+D35+D42+D47+D57+D64+D73+D84</f>
        <v>149990000</v>
      </c>
      <c r="F85" s="26">
        <f t="shared" si="16"/>
        <v>49990000</v>
      </c>
      <c r="G85" s="33">
        <f>G28+G35+G42+G47+G57+G64+G73+G84</f>
        <v>99580000</v>
      </c>
      <c r="H85" s="33">
        <f>H28+H35+H42+H47+H57+H64+H73+H84</f>
        <v>144220000</v>
      </c>
      <c r="I85" s="33">
        <f>I28+I35+I42+I47+I57+I64+I73+I84</f>
        <v>199960000</v>
      </c>
      <c r="J85" s="6"/>
    </row>
    <row r="86" spans="1:10" s="35" customFormat="1" ht="18">
      <c r="A86" s="50" t="s">
        <v>117</v>
      </c>
      <c r="B86" s="18"/>
      <c r="C86" s="33">
        <v>0</v>
      </c>
      <c r="D86" s="33">
        <f>D12-D85</f>
        <v>4380000</v>
      </c>
      <c r="F86" s="26">
        <f t="shared" si="16"/>
        <v>1475000</v>
      </c>
      <c r="G86" s="33">
        <f>G12-G85</f>
        <v>3350000</v>
      </c>
      <c r="H86" s="33">
        <f>H12-H85</f>
        <v>10175000</v>
      </c>
      <c r="I86" s="33">
        <f>I12-I85</f>
        <v>5900000</v>
      </c>
      <c r="J86" s="6"/>
    </row>
    <row r="87" spans="1:10" s="35" customFormat="1" ht="18">
      <c r="A87" s="17"/>
      <c r="B87" s="18"/>
      <c r="C87" s="33"/>
      <c r="D87" s="33"/>
      <c r="E87" s="33"/>
      <c r="F87" s="33"/>
      <c r="G87" s="33"/>
      <c r="H87" s="33"/>
      <c r="I87" s="33"/>
      <c r="J87" s="6"/>
    </row>
    <row r="88" spans="1:10" s="5" customFormat="1" ht="31.5">
      <c r="A88" s="8" t="s">
        <v>2</v>
      </c>
      <c r="B88" s="9" t="s">
        <v>3</v>
      </c>
      <c r="C88" s="13" t="s">
        <v>143</v>
      </c>
      <c r="D88" s="14" t="s">
        <v>144</v>
      </c>
      <c r="E88" s="14" t="s">
        <v>141</v>
      </c>
      <c r="F88" s="15" t="s">
        <v>145</v>
      </c>
      <c r="G88" s="15" t="s">
        <v>146</v>
      </c>
      <c r="H88" s="15" t="s">
        <v>147</v>
      </c>
      <c r="I88" s="14" t="s">
        <v>148</v>
      </c>
      <c r="J88" s="16"/>
    </row>
    <row r="89" spans="1:10" ht="16.5" customHeight="1">
      <c r="A89" s="24"/>
      <c r="B89" s="23"/>
      <c r="C89" s="19" t="s">
        <v>5</v>
      </c>
      <c r="D89" s="20" t="s">
        <v>5</v>
      </c>
      <c r="E89" s="20" t="s">
        <v>5</v>
      </c>
      <c r="F89" s="19" t="s">
        <v>5</v>
      </c>
      <c r="G89" s="19" t="s">
        <v>5</v>
      </c>
      <c r="H89" s="19" t="s">
        <v>5</v>
      </c>
      <c r="I89" s="20" t="s">
        <v>5</v>
      </c>
      <c r="J89" s="6"/>
    </row>
    <row r="90" spans="1:10" ht="16.5" customHeight="1">
      <c r="A90" s="40" t="s">
        <v>118</v>
      </c>
      <c r="B90" s="23"/>
      <c r="C90" s="51"/>
      <c r="D90" s="41"/>
      <c r="E90" s="41"/>
      <c r="F90" s="24"/>
      <c r="G90" s="24"/>
      <c r="H90" s="24"/>
      <c r="J90" s="6"/>
    </row>
    <row r="91" spans="1:10" ht="16.5" customHeight="1">
      <c r="A91" s="24" t="s">
        <v>119</v>
      </c>
      <c r="B91" s="24"/>
      <c r="C91" s="52">
        <v>17419419.1</v>
      </c>
      <c r="D91" s="52">
        <v>7383039</v>
      </c>
      <c r="E91" s="53">
        <v>6888039</v>
      </c>
      <c r="F91" s="36"/>
      <c r="G91" s="36"/>
      <c r="H91" s="36"/>
      <c r="I91" s="53">
        <f>E105</f>
        <v>7606039</v>
      </c>
      <c r="J91" s="6"/>
    </row>
    <row r="92" spans="1:10" ht="16.5" customHeight="1">
      <c r="A92" s="22" t="s">
        <v>120</v>
      </c>
      <c r="B92" s="24"/>
      <c r="C92" s="52"/>
      <c r="D92" s="53"/>
      <c r="E92" s="53"/>
      <c r="F92" s="36"/>
      <c r="G92" s="36"/>
      <c r="H92" s="36"/>
      <c r="I92" s="53"/>
      <c r="J92" s="6"/>
    </row>
    <row r="93" spans="1:10" ht="16.5" customHeight="1">
      <c r="A93" s="24" t="s">
        <v>121</v>
      </c>
      <c r="B93" s="24"/>
      <c r="C93" s="54">
        <v>0</v>
      </c>
      <c r="D93" s="54">
        <v>0</v>
      </c>
      <c r="E93" s="55">
        <v>0</v>
      </c>
      <c r="F93" s="42"/>
      <c r="G93" s="42"/>
      <c r="H93" s="42"/>
      <c r="I93" s="55">
        <v>0</v>
      </c>
      <c r="J93" s="6"/>
    </row>
    <row r="94" spans="1:10" ht="16.5" customHeight="1">
      <c r="A94" s="24" t="s">
        <v>122</v>
      </c>
      <c r="B94" s="24"/>
      <c r="C94" s="52">
        <f>SUM(C91:C93)</f>
        <v>17419419.1</v>
      </c>
      <c r="D94" s="52">
        <f>SUM(D91:D93)</f>
        <v>7383039</v>
      </c>
      <c r="E94" s="52">
        <f>SUM(E91:E93)</f>
        <v>6888039</v>
      </c>
      <c r="F94" s="56"/>
      <c r="G94" s="56"/>
      <c r="H94" s="56"/>
      <c r="I94" s="52">
        <f>SUM(I91:I93)</f>
        <v>7606039</v>
      </c>
      <c r="J94" s="6"/>
    </row>
    <row r="95" spans="1:10" ht="16.5" customHeight="1">
      <c r="A95" s="17"/>
      <c r="B95" s="24"/>
      <c r="C95" s="57"/>
      <c r="D95" s="41"/>
      <c r="E95" s="41"/>
      <c r="F95" s="36"/>
      <c r="G95" s="36"/>
      <c r="H95" s="36"/>
      <c r="J95" s="6"/>
    </row>
    <row r="96" spans="1:10" s="62" customFormat="1" ht="16.5" customHeight="1">
      <c r="A96" s="50" t="s">
        <v>123</v>
      </c>
      <c r="B96" s="58"/>
      <c r="C96" s="59">
        <v>27504825</v>
      </c>
      <c r="D96" s="60">
        <v>4380000</v>
      </c>
      <c r="E96" s="60">
        <v>5460000</v>
      </c>
      <c r="F96" s="61"/>
      <c r="G96" s="61"/>
      <c r="H96" s="61"/>
      <c r="I96" s="60">
        <f>I86</f>
        <v>5900000</v>
      </c>
      <c r="J96" s="6"/>
    </row>
    <row r="97" spans="1:10" ht="16.5" customHeight="1">
      <c r="A97" s="1" t="s">
        <v>120</v>
      </c>
      <c r="B97" s="24"/>
      <c r="C97" s="63"/>
      <c r="D97" s="25"/>
      <c r="E97" s="25"/>
      <c r="F97" s="36"/>
      <c r="G97" s="36"/>
      <c r="H97" s="36"/>
      <c r="I97" s="25"/>
      <c r="J97" s="6"/>
    </row>
    <row r="98" spans="1:10" ht="16.5" customHeight="1">
      <c r="A98" s="24" t="s">
        <v>124</v>
      </c>
      <c r="B98" s="24"/>
      <c r="C98" s="25">
        <v>-5499454.25</v>
      </c>
      <c r="D98" s="25">
        <v>-1425000</v>
      </c>
      <c r="E98" s="25">
        <v>-1092000</v>
      </c>
      <c r="F98" s="28"/>
      <c r="G98" s="28"/>
      <c r="H98" s="28"/>
      <c r="I98" s="25">
        <f>0.2*I86*-1</f>
        <v>-1180000</v>
      </c>
      <c r="J98" s="6"/>
    </row>
    <row r="99" spans="1:10" ht="16.5" customHeight="1">
      <c r="A99" s="24" t="s">
        <v>125</v>
      </c>
      <c r="B99" s="24"/>
      <c r="C99" s="25">
        <v>-7554</v>
      </c>
      <c r="D99" s="25">
        <v>-50000</v>
      </c>
      <c r="E99" s="25">
        <v>-50000</v>
      </c>
      <c r="F99" s="28"/>
      <c r="G99" s="28"/>
      <c r="H99" s="28"/>
      <c r="I99" s="25">
        <f>E46*-1</f>
        <v>-50000</v>
      </c>
      <c r="J99" s="6"/>
    </row>
    <row r="100" spans="1:10" ht="16.5" customHeight="1">
      <c r="A100" s="24" t="s">
        <v>126</v>
      </c>
      <c r="B100" s="24"/>
      <c r="C100" s="25">
        <v>-1000000</v>
      </c>
      <c r="D100" s="25">
        <v>-1000000</v>
      </c>
      <c r="E100" s="25">
        <v>-1200000</v>
      </c>
      <c r="F100" s="28"/>
      <c r="G100" s="28"/>
      <c r="H100" s="28"/>
      <c r="I100" s="25">
        <v>-1500000</v>
      </c>
      <c r="J100" s="6"/>
    </row>
    <row r="101" spans="1:10" ht="16.5" customHeight="1">
      <c r="A101" s="24" t="s">
        <v>127</v>
      </c>
      <c r="B101" s="24"/>
      <c r="C101" s="25">
        <v>-350000</v>
      </c>
      <c r="D101" s="25">
        <v>-400000</v>
      </c>
      <c r="E101" s="25">
        <v>-400000</v>
      </c>
      <c r="F101" s="29"/>
      <c r="G101" s="29"/>
      <c r="H101" s="29"/>
      <c r="I101" s="25">
        <v>-500000</v>
      </c>
      <c r="J101" s="6"/>
    </row>
    <row r="102" spans="1:10" ht="16.5" customHeight="1">
      <c r="A102" s="24" t="s">
        <v>128</v>
      </c>
      <c r="B102" s="24"/>
      <c r="C102" s="64">
        <v>-8983182</v>
      </c>
      <c r="D102" s="64">
        <v>-2000000</v>
      </c>
      <c r="E102" s="64">
        <v>-2000000</v>
      </c>
      <c r="F102" s="28"/>
      <c r="G102" s="28"/>
      <c r="H102" s="28"/>
      <c r="I102" s="25">
        <v>-2000000</v>
      </c>
      <c r="J102" s="6"/>
    </row>
    <row r="103" spans="1:10" ht="16.5" customHeight="1">
      <c r="A103" s="3" t="s">
        <v>45</v>
      </c>
      <c r="B103" s="24"/>
      <c r="C103" s="65">
        <f>SUM(C98:C102)</f>
        <v>-15840190.25</v>
      </c>
      <c r="D103" s="65">
        <f>SUM(D98:D102)</f>
        <v>-4875000</v>
      </c>
      <c r="E103" s="65">
        <f>SUM(E98:E102)</f>
        <v>-4742000</v>
      </c>
      <c r="F103" s="66"/>
      <c r="G103" s="66"/>
      <c r="H103" s="66"/>
      <c r="I103" s="67">
        <f>SUM(I98:I102)</f>
        <v>-5230000</v>
      </c>
      <c r="J103" s="68"/>
    </row>
    <row r="104" spans="1:10" ht="16.5" customHeight="1">
      <c r="A104" s="3" t="s">
        <v>129</v>
      </c>
      <c r="B104" s="24"/>
      <c r="C104" s="69">
        <f>C96+C103</f>
        <v>11664634.75</v>
      </c>
      <c r="D104" s="69">
        <f>D96+D103</f>
        <v>-495000</v>
      </c>
      <c r="E104" s="69">
        <f>E96+E103</f>
        <v>718000</v>
      </c>
      <c r="F104" s="70"/>
      <c r="G104" s="70"/>
      <c r="H104" s="70"/>
      <c r="I104" s="69">
        <f>I96+I103</f>
        <v>670000</v>
      </c>
      <c r="J104" s="71"/>
    </row>
    <row r="105" spans="1:10" s="62" customFormat="1" ht="16.5" customHeight="1" thickBot="1">
      <c r="A105" s="3" t="s">
        <v>130</v>
      </c>
      <c r="B105" s="58"/>
      <c r="C105" s="72">
        <f>C94+C104</f>
        <v>29084053.85</v>
      </c>
      <c r="D105" s="72">
        <f>D94+D104</f>
        <v>6888039</v>
      </c>
      <c r="E105" s="72">
        <f>E94+E104</f>
        <v>7606039</v>
      </c>
      <c r="F105" s="73"/>
      <c r="G105" s="73"/>
      <c r="H105" s="73"/>
      <c r="I105" s="72">
        <f>I94+I104</f>
        <v>8276039</v>
      </c>
      <c r="J105" s="71"/>
    </row>
    <row r="106" spans="1:10" s="62" customFormat="1" ht="16.5" customHeight="1" thickTop="1">
      <c r="A106" s="3"/>
      <c r="B106" s="58"/>
      <c r="C106" s="73"/>
      <c r="D106" s="73"/>
      <c r="E106" s="73"/>
      <c r="F106" s="73"/>
      <c r="G106" s="73"/>
      <c r="H106" s="73"/>
      <c r="I106" s="73"/>
      <c r="J106" s="71"/>
    </row>
    <row r="107" spans="1:10" s="76" customFormat="1" ht="16.5" customHeight="1">
      <c r="A107" s="1" t="s">
        <v>154</v>
      </c>
      <c r="B107" s="50"/>
      <c r="C107" s="74"/>
      <c r="D107" s="75"/>
      <c r="E107" s="75"/>
      <c r="F107" s="50"/>
      <c r="G107" s="50"/>
      <c r="H107" s="50"/>
      <c r="I107" s="75"/>
      <c r="J107" s="32"/>
    </row>
    <row r="108" spans="1:10" s="76" customFormat="1" ht="12" customHeight="1">
      <c r="A108" s="1"/>
      <c r="B108" s="50"/>
      <c r="C108" s="74"/>
      <c r="D108" s="75"/>
      <c r="E108" s="75"/>
      <c r="F108" s="50"/>
      <c r="G108" s="50"/>
      <c r="H108" s="50"/>
      <c r="I108" s="75"/>
      <c r="J108" s="32"/>
    </row>
    <row r="109" spans="1:10" s="79" customFormat="1" ht="16.5" customHeight="1">
      <c r="A109" s="1" t="s">
        <v>157</v>
      </c>
      <c r="B109" s="3"/>
      <c r="C109" s="77"/>
      <c r="D109" s="78"/>
      <c r="E109" s="78"/>
      <c r="F109" s="5"/>
      <c r="G109" s="3"/>
      <c r="H109" s="3"/>
      <c r="I109" s="78"/>
      <c r="J109" s="32"/>
    </row>
    <row r="110" spans="1:10" ht="16.5" customHeight="1">
      <c r="A110" s="24" t="s">
        <v>158</v>
      </c>
      <c r="B110" s="24"/>
      <c r="C110" s="57"/>
      <c r="D110" s="41"/>
      <c r="E110" s="41"/>
      <c r="F110" s="24"/>
      <c r="G110" s="24"/>
      <c r="H110" s="24"/>
      <c r="J110" s="32"/>
    </row>
    <row r="111" spans="1:10" ht="16.5" customHeight="1">
      <c r="A111" s="1" t="s">
        <v>165</v>
      </c>
      <c r="B111" s="24"/>
      <c r="C111" s="57"/>
      <c r="D111" s="41"/>
      <c r="E111" s="41"/>
      <c r="F111" s="24"/>
      <c r="G111" s="24"/>
      <c r="H111" s="24"/>
      <c r="J111" s="32"/>
    </row>
    <row r="112" spans="1:10" ht="16.5" customHeight="1">
      <c r="A112" s="43" t="s">
        <v>166</v>
      </c>
      <c r="B112" s="24"/>
      <c r="C112" s="57"/>
      <c r="D112" s="41"/>
      <c r="E112" s="41"/>
      <c r="F112" s="24"/>
      <c r="G112" s="24"/>
      <c r="H112" s="24"/>
      <c r="J112" s="32"/>
    </row>
    <row r="113" spans="1:10" s="79" customFormat="1" ht="16.5" customHeight="1">
      <c r="A113" s="1" t="s">
        <v>167</v>
      </c>
      <c r="B113" s="3"/>
      <c r="C113" s="77"/>
      <c r="D113" s="78"/>
      <c r="E113" s="78"/>
      <c r="F113" s="3"/>
      <c r="G113" s="3"/>
      <c r="H113" s="3"/>
      <c r="I113" s="78"/>
      <c r="J113" s="32"/>
    </row>
    <row r="114" spans="1:10" s="43" customFormat="1" ht="16.5" customHeight="1">
      <c r="A114" s="43" t="s">
        <v>159</v>
      </c>
      <c r="J114" s="80"/>
    </row>
    <row r="115" spans="1:10" s="43" customFormat="1" ht="16.5" customHeight="1">
      <c r="A115" s="81" t="s">
        <v>168</v>
      </c>
      <c r="J115" s="80"/>
    </row>
    <row r="116" spans="1:10" s="43" customFormat="1" ht="16.5" customHeight="1">
      <c r="A116" s="43" t="s">
        <v>163</v>
      </c>
      <c r="J116" s="80"/>
    </row>
    <row r="117" spans="1:10" s="81" customFormat="1" ht="16.5" customHeight="1">
      <c r="A117" s="81" t="s">
        <v>169</v>
      </c>
      <c r="J117" s="82"/>
    </row>
    <row r="118" spans="1:10" ht="16.5" customHeight="1">
      <c r="A118" s="43" t="s">
        <v>164</v>
      </c>
      <c r="B118" s="24"/>
      <c r="C118" s="24"/>
      <c r="D118" s="41"/>
      <c r="E118" s="41"/>
      <c r="F118" s="24"/>
      <c r="G118" s="24"/>
      <c r="H118" s="24"/>
      <c r="J118" s="32"/>
    </row>
    <row r="119" spans="1:10" ht="16.5" customHeight="1">
      <c r="A119" s="117" t="s">
        <v>170</v>
      </c>
      <c r="B119" s="24"/>
      <c r="C119" s="24"/>
      <c r="D119" s="41"/>
      <c r="E119" s="41"/>
      <c r="F119" s="24"/>
      <c r="G119" s="24"/>
      <c r="H119" s="24"/>
      <c r="J119" s="32"/>
    </row>
    <row r="120" spans="1:10" ht="16.5" customHeight="1">
      <c r="A120" s="83" t="s">
        <v>160</v>
      </c>
      <c r="B120" s="24"/>
      <c r="C120" s="24"/>
      <c r="D120" s="41"/>
      <c r="E120" s="41"/>
      <c r="F120" s="24"/>
      <c r="G120" s="24"/>
      <c r="H120" s="24"/>
      <c r="J120" s="32"/>
    </row>
    <row r="121" spans="1:10" ht="16.5" customHeight="1">
      <c r="A121" s="81" t="s">
        <v>171</v>
      </c>
      <c r="B121" s="24"/>
      <c r="C121" s="24"/>
      <c r="D121" s="41"/>
      <c r="E121" s="41"/>
      <c r="F121" s="24"/>
      <c r="G121" s="24"/>
      <c r="H121" s="24"/>
      <c r="J121" s="32"/>
    </row>
    <row r="122" spans="1:10" ht="16.5" customHeight="1">
      <c r="A122" s="83" t="s">
        <v>161</v>
      </c>
      <c r="B122" s="24"/>
      <c r="C122" s="24"/>
      <c r="D122" s="41"/>
      <c r="E122" s="41"/>
      <c r="F122" s="24"/>
      <c r="G122" s="24"/>
      <c r="H122" s="24"/>
      <c r="J122" s="32"/>
    </row>
    <row r="123" spans="1:10" ht="16.5" customHeight="1">
      <c r="A123" s="81" t="s">
        <v>172</v>
      </c>
      <c r="B123" s="24"/>
      <c r="C123" s="24"/>
      <c r="D123" s="41"/>
      <c r="E123" s="41"/>
      <c r="F123" s="24"/>
      <c r="G123" s="24"/>
      <c r="H123" s="24"/>
      <c r="J123" s="32"/>
    </row>
    <row r="124" spans="1:10" ht="16.5" customHeight="1">
      <c r="A124" s="83" t="s">
        <v>162</v>
      </c>
      <c r="B124" s="24"/>
      <c r="C124" s="24"/>
      <c r="D124" s="41"/>
      <c r="E124" s="41"/>
      <c r="F124" s="24"/>
      <c r="G124" s="24"/>
      <c r="H124" s="24"/>
      <c r="J124" s="32"/>
    </row>
    <row r="125" spans="1:10" ht="16.5" customHeight="1">
      <c r="A125" s="81"/>
      <c r="B125" s="24"/>
      <c r="C125" s="24"/>
      <c r="D125" s="41"/>
      <c r="E125" s="41"/>
      <c r="F125" s="24"/>
      <c r="G125" s="24"/>
      <c r="H125" s="24"/>
      <c r="J125" s="32"/>
    </row>
    <row r="126" spans="1:10" ht="16.5" customHeight="1">
      <c r="A126" s="83"/>
      <c r="B126" s="24"/>
      <c r="C126" s="24"/>
      <c r="D126" s="41"/>
      <c r="E126" s="41"/>
      <c r="F126" s="24"/>
      <c r="G126" s="24"/>
      <c r="H126" s="24"/>
      <c r="J126" s="32"/>
    </row>
    <row r="127" spans="1:10" ht="16.5" customHeight="1">
      <c r="A127" s="81"/>
      <c r="B127" s="24"/>
      <c r="C127" s="24"/>
      <c r="D127" s="41"/>
      <c r="E127" s="41"/>
      <c r="F127" s="24"/>
      <c r="G127" s="24"/>
      <c r="H127" s="24"/>
      <c r="J127" s="32"/>
    </row>
    <row r="128" spans="1:10" ht="16.5" customHeight="1">
      <c r="A128" s="83"/>
      <c r="B128" s="24"/>
      <c r="C128" s="24"/>
      <c r="D128" s="41"/>
      <c r="E128" s="41"/>
      <c r="F128" s="24"/>
      <c r="G128" s="24"/>
      <c r="H128" s="24"/>
      <c r="J128" s="32"/>
    </row>
    <row r="129" spans="1:10" ht="16.5" customHeight="1">
      <c r="A129" s="81"/>
      <c r="B129" s="24"/>
      <c r="C129" s="24"/>
      <c r="D129" s="41"/>
      <c r="E129" s="41"/>
      <c r="F129" s="24"/>
      <c r="G129" s="24"/>
      <c r="H129" s="24"/>
      <c r="J129" s="32"/>
    </row>
    <row r="130" spans="1:10" ht="16.5" customHeight="1">
      <c r="A130" s="83"/>
      <c r="B130" s="24"/>
      <c r="C130" s="24"/>
      <c r="D130" s="41"/>
      <c r="E130" s="41"/>
      <c r="F130" s="24"/>
      <c r="G130" s="24"/>
      <c r="H130" s="24"/>
      <c r="J130" s="32"/>
    </row>
    <row r="131" spans="1:10" ht="16.5" customHeight="1">
      <c r="A131" s="81"/>
      <c r="B131" s="24"/>
      <c r="C131" s="24"/>
      <c r="D131" s="41"/>
      <c r="E131" s="41"/>
      <c r="F131" s="24"/>
      <c r="G131" s="24"/>
      <c r="H131" s="24"/>
      <c r="J131" s="32"/>
    </row>
    <row r="132" spans="1:10" ht="16.5" customHeight="1">
      <c r="A132" s="83"/>
      <c r="B132" s="24"/>
      <c r="C132" s="24"/>
      <c r="D132" s="41"/>
      <c r="E132" s="41"/>
      <c r="F132" s="24"/>
      <c r="G132" s="24"/>
      <c r="H132" s="24"/>
      <c r="J132" s="32"/>
    </row>
    <row r="133" spans="1:10" ht="16.5" customHeight="1">
      <c r="A133" s="81"/>
      <c r="B133" s="24"/>
      <c r="C133" s="24"/>
      <c r="D133" s="41"/>
      <c r="E133" s="41"/>
      <c r="F133" s="24"/>
      <c r="G133" s="24"/>
      <c r="H133" s="24"/>
      <c r="J133" s="32"/>
    </row>
    <row r="134" spans="1:10" ht="16.5" customHeight="1">
      <c r="A134" s="83"/>
      <c r="B134" s="24"/>
      <c r="C134" s="24"/>
      <c r="D134" s="41"/>
      <c r="E134" s="41"/>
      <c r="F134" s="24"/>
      <c r="G134" s="24"/>
      <c r="H134" s="24"/>
      <c r="J134" s="32"/>
    </row>
    <row r="135" spans="1:10" ht="16.5" customHeight="1">
      <c r="A135" s="83"/>
      <c r="B135" s="24"/>
      <c r="C135" s="24"/>
      <c r="D135" s="41"/>
      <c r="E135" s="41"/>
      <c r="F135" s="24"/>
      <c r="G135" s="24"/>
      <c r="H135" s="24"/>
      <c r="J135" s="32"/>
    </row>
    <row r="136" spans="1:10" ht="16.5" customHeight="1">
      <c r="A136" s="83"/>
      <c r="B136" s="24"/>
      <c r="C136" s="24"/>
      <c r="D136" s="41"/>
      <c r="E136" s="41"/>
      <c r="F136" s="24"/>
      <c r="G136" s="24"/>
      <c r="H136" s="24"/>
      <c r="J136" s="32"/>
    </row>
    <row r="137" spans="1:10" ht="16.5" customHeight="1">
      <c r="A137" s="84"/>
      <c r="H137" s="24"/>
      <c r="J137" s="32"/>
    </row>
    <row r="138" spans="1:7" ht="15.75">
      <c r="A138" s="87" t="s">
        <v>0</v>
      </c>
      <c r="B138" s="88"/>
      <c r="C138" s="58"/>
      <c r="D138" s="60"/>
      <c r="E138" s="60"/>
      <c r="F138" s="87" t="s">
        <v>1</v>
      </c>
      <c r="G138" s="58"/>
    </row>
    <row r="139" spans="1:10" s="89" customFormat="1" ht="15.75">
      <c r="A139" s="90" t="s">
        <v>151</v>
      </c>
      <c r="B139" s="91"/>
      <c r="C139" s="87"/>
      <c r="D139" s="92"/>
      <c r="E139" s="92"/>
      <c r="F139" s="87"/>
      <c r="G139" s="87"/>
      <c r="H139" s="62"/>
      <c r="I139" s="60"/>
      <c r="J139" s="6"/>
    </row>
    <row r="140" spans="1:10" s="93" customFormat="1" ht="31.5">
      <c r="A140" s="87" t="s">
        <v>2</v>
      </c>
      <c r="B140" s="62"/>
      <c r="C140" s="91" t="s">
        <v>131</v>
      </c>
      <c r="D140" s="94" t="s">
        <v>132</v>
      </c>
      <c r="E140" s="62"/>
      <c r="F140" s="94" t="s">
        <v>133</v>
      </c>
      <c r="G140" s="95" t="s">
        <v>134</v>
      </c>
      <c r="H140" s="87"/>
      <c r="I140" s="92"/>
      <c r="J140" s="11"/>
    </row>
    <row r="141" spans="1:10" s="89" customFormat="1" ht="15.75">
      <c r="A141" s="96"/>
      <c r="B141" s="84"/>
      <c r="C141" s="97"/>
      <c r="D141" s="98" t="s">
        <v>5</v>
      </c>
      <c r="E141" s="84"/>
      <c r="F141" s="98" t="s">
        <v>5</v>
      </c>
      <c r="G141" s="99" t="s">
        <v>5</v>
      </c>
      <c r="H141" s="62"/>
      <c r="I141" s="62"/>
      <c r="J141" s="80"/>
    </row>
    <row r="142" spans="1:10" s="100" customFormat="1" ht="24" customHeight="1">
      <c r="A142" s="101" t="s">
        <v>135</v>
      </c>
      <c r="B142" s="84"/>
      <c r="C142" s="97"/>
      <c r="D142" s="102"/>
      <c r="E142" s="84"/>
      <c r="F142" s="102"/>
      <c r="G142" s="103"/>
      <c r="H142" s="84"/>
      <c r="I142" s="84"/>
      <c r="J142" s="80"/>
    </row>
    <row r="143" spans="1:10" s="100" customFormat="1" ht="24" customHeight="1">
      <c r="A143" s="96" t="s">
        <v>136</v>
      </c>
      <c r="B143" s="84"/>
      <c r="C143" s="97" t="s">
        <v>137</v>
      </c>
      <c r="D143" s="53">
        <v>300000</v>
      </c>
      <c r="E143" s="84"/>
      <c r="F143" s="53">
        <v>0</v>
      </c>
      <c r="G143" s="53">
        <v>0</v>
      </c>
      <c r="H143" s="84"/>
      <c r="I143" s="84"/>
      <c r="J143" s="80"/>
    </row>
    <row r="144" spans="1:10" s="100" customFormat="1" ht="27" customHeight="1">
      <c r="A144" s="96" t="s">
        <v>138</v>
      </c>
      <c r="B144" s="84"/>
      <c r="C144" s="97" t="s">
        <v>152</v>
      </c>
      <c r="D144" s="53">
        <v>500000</v>
      </c>
      <c r="E144" s="84"/>
      <c r="F144" s="53"/>
      <c r="G144" s="53"/>
      <c r="H144" s="84"/>
      <c r="I144" s="84"/>
      <c r="J144" s="80"/>
    </row>
    <row r="145" spans="1:10" s="100" customFormat="1" ht="27" customHeight="1" thickBot="1">
      <c r="A145" s="58" t="s">
        <v>139</v>
      </c>
      <c r="B145" s="62"/>
      <c r="C145" s="88"/>
      <c r="D145" s="104">
        <f>SUM(D143:D144)</f>
        <v>800000</v>
      </c>
      <c r="E145" s="62"/>
      <c r="F145" s="104">
        <f>SUM(F143:F143)</f>
        <v>0</v>
      </c>
      <c r="G145" s="104">
        <f>SUM(G143:G143)</f>
        <v>0</v>
      </c>
      <c r="H145" s="84"/>
      <c r="I145" s="84"/>
      <c r="J145" s="80"/>
    </row>
    <row r="146" spans="1:10" s="89" customFormat="1" ht="27" customHeight="1" thickTop="1">
      <c r="A146" s="105"/>
      <c r="B146" s="105"/>
      <c r="C146" s="105"/>
      <c r="D146" s="106"/>
      <c r="E146" s="106"/>
      <c r="F146" s="105"/>
      <c r="G146" s="105"/>
      <c r="H146" s="62"/>
      <c r="I146" s="62"/>
      <c r="J146" s="80"/>
    </row>
    <row r="147" spans="1:10" s="107" customFormat="1" ht="15.75">
      <c r="A147" s="24" t="s">
        <v>140</v>
      </c>
      <c r="B147" s="24"/>
      <c r="C147" s="24"/>
      <c r="D147" s="41"/>
      <c r="E147" s="41"/>
      <c r="F147" s="24"/>
      <c r="G147" s="24"/>
      <c r="H147" s="105"/>
      <c r="I147" s="106"/>
      <c r="J147" s="32"/>
    </row>
    <row r="148" spans="2:10" ht="15.75">
      <c r="B148" s="24"/>
      <c r="C148" s="24"/>
      <c r="D148" s="41"/>
      <c r="E148" s="41"/>
      <c r="F148" s="24"/>
      <c r="G148" s="24"/>
      <c r="H148" s="24"/>
      <c r="J148" s="32"/>
    </row>
    <row r="149" spans="8:10" ht="16.5">
      <c r="H149" s="24"/>
      <c r="J149" s="32"/>
    </row>
  </sheetData>
  <sheetProtection/>
  <printOptions/>
  <pageMargins left="0.7" right="0.7" top="0.75" bottom="0.75" header="0.3" footer="0.3"/>
  <pageSetup fitToHeight="0" fitToWidth="1" horizontalDpi="600" verticalDpi="600" orientation="landscape" scale="74" r:id="rId1"/>
  <headerFooter>
    <oddFooter>&amp;C
</oddFooter>
  </headerFooter>
  <rowBreaks count="4" manualBreakCount="4">
    <brk id="28" max="255" man="1"/>
    <brk id="57" max="255" man="1"/>
    <brk id="87" max="255" man="1"/>
    <brk id="1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7" sqref="E17"/>
    </sheetView>
  </sheetViews>
  <sheetFormatPr defaultColWidth="9.140625" defaultRowHeight="15"/>
  <cols>
    <col min="1" max="1" width="4.7109375" style="0" bestFit="1" customWidth="1"/>
    <col min="2" max="2" width="15.7109375" style="0" customWidth="1"/>
    <col min="3" max="3" width="5.00390625" style="0" bestFit="1" customWidth="1"/>
    <col min="4" max="4" width="9.140625" style="0" bestFit="1" customWidth="1"/>
    <col min="5" max="5" width="11.140625" style="0" bestFit="1" customWidth="1"/>
  </cols>
  <sheetData>
    <row r="1" spans="1:5" s="183" customFormat="1" ht="15">
      <c r="A1" s="183" t="s">
        <v>288</v>
      </c>
      <c r="B1" s="183" t="s">
        <v>284</v>
      </c>
      <c r="C1" s="183" t="s">
        <v>283</v>
      </c>
      <c r="D1" s="183" t="s">
        <v>285</v>
      </c>
      <c r="E1" s="183" t="s">
        <v>286</v>
      </c>
    </row>
    <row r="2" spans="1:5" ht="15">
      <c r="A2">
        <v>1</v>
      </c>
      <c r="B2" t="s">
        <v>287</v>
      </c>
      <c r="C2">
        <v>300</v>
      </c>
      <c r="D2" s="184">
        <v>850</v>
      </c>
      <c r="E2" s="184">
        <f>C2*D2</f>
        <v>255000</v>
      </c>
    </row>
    <row r="3" spans="1:5" ht="15">
      <c r="A3">
        <v>2</v>
      </c>
      <c r="B3" t="s">
        <v>289</v>
      </c>
      <c r="C3">
        <v>200</v>
      </c>
      <c r="D3" s="184">
        <v>420</v>
      </c>
      <c r="E3" s="184">
        <f aca="true" t="shared" si="0" ref="E3:E13">C3*D3</f>
        <v>84000</v>
      </c>
    </row>
    <row r="4" spans="1:5" ht="15">
      <c r="A4">
        <v>3</v>
      </c>
      <c r="B4" t="s">
        <v>290</v>
      </c>
      <c r="C4">
        <v>100</v>
      </c>
      <c r="D4" s="184">
        <v>280</v>
      </c>
      <c r="E4" s="184">
        <f t="shared" si="0"/>
        <v>28000</v>
      </c>
    </row>
    <row r="5" spans="1:5" ht="15">
      <c r="A5">
        <v>4</v>
      </c>
      <c r="B5" t="s">
        <v>291</v>
      </c>
      <c r="C5">
        <v>300</v>
      </c>
      <c r="D5" s="184">
        <v>50</v>
      </c>
      <c r="E5" s="184">
        <f t="shared" si="0"/>
        <v>15000</v>
      </c>
    </row>
    <row r="6" spans="1:5" ht="15">
      <c r="A6">
        <v>5</v>
      </c>
      <c r="B6" t="s">
        <v>292</v>
      </c>
      <c r="C6">
        <v>300</v>
      </c>
      <c r="D6" s="184">
        <v>250</v>
      </c>
      <c r="E6" s="184">
        <f t="shared" si="0"/>
        <v>75000</v>
      </c>
    </row>
    <row r="7" spans="1:5" ht="15">
      <c r="A7">
        <v>6</v>
      </c>
      <c r="B7" t="s">
        <v>293</v>
      </c>
      <c r="C7">
        <v>200</v>
      </c>
      <c r="D7" s="184">
        <v>400</v>
      </c>
      <c r="E7" s="184">
        <f t="shared" si="0"/>
        <v>80000</v>
      </c>
    </row>
    <row r="8" spans="1:5" ht="15">
      <c r="A8">
        <v>7</v>
      </c>
      <c r="B8" t="s">
        <v>294</v>
      </c>
      <c r="C8">
        <v>300</v>
      </c>
      <c r="D8" s="184">
        <v>90</v>
      </c>
      <c r="E8" s="184">
        <f t="shared" si="0"/>
        <v>27000</v>
      </c>
    </row>
    <row r="9" spans="1:5" ht="15">
      <c r="A9">
        <v>8</v>
      </c>
      <c r="B9" t="s">
        <v>295</v>
      </c>
      <c r="C9">
        <v>300</v>
      </c>
      <c r="D9" s="184">
        <v>250</v>
      </c>
      <c r="E9" s="184">
        <f t="shared" si="0"/>
        <v>75000</v>
      </c>
    </row>
    <row r="10" spans="1:5" ht="15">
      <c r="A10">
        <v>9</v>
      </c>
      <c r="B10" t="s">
        <v>296</v>
      </c>
      <c r="C10">
        <v>40</v>
      </c>
      <c r="D10" s="184">
        <v>700</v>
      </c>
      <c r="E10" s="184">
        <f t="shared" si="0"/>
        <v>28000</v>
      </c>
    </row>
    <row r="11" spans="1:5" ht="15">
      <c r="A11">
        <v>10</v>
      </c>
      <c r="B11" t="s">
        <v>297</v>
      </c>
      <c r="C11">
        <v>30</v>
      </c>
      <c r="D11" s="184">
        <v>1250</v>
      </c>
      <c r="E11" s="184">
        <f t="shared" si="0"/>
        <v>37500</v>
      </c>
    </row>
    <row r="12" spans="1:5" ht="15">
      <c r="A12">
        <v>11</v>
      </c>
      <c r="B12" t="s">
        <v>298</v>
      </c>
      <c r="C12">
        <v>10</v>
      </c>
      <c r="D12" s="184">
        <v>3200</v>
      </c>
      <c r="E12" s="184">
        <f t="shared" si="0"/>
        <v>32000</v>
      </c>
    </row>
    <row r="13" spans="1:5" ht="15">
      <c r="A13">
        <v>12</v>
      </c>
      <c r="B13" t="s">
        <v>299</v>
      </c>
      <c r="C13">
        <v>50</v>
      </c>
      <c r="D13" s="184">
        <v>350</v>
      </c>
      <c r="E13" s="184">
        <f t="shared" si="0"/>
        <v>17500</v>
      </c>
    </row>
    <row r="14" spans="3:5" ht="15">
      <c r="C14">
        <f>SUM(C2:C13)</f>
        <v>2130</v>
      </c>
      <c r="D14" s="184"/>
      <c r="E14" s="184">
        <f>SUM(E2:E13)</f>
        <v>754000</v>
      </c>
    </row>
    <row r="15" spans="4:5" ht="15">
      <c r="D15" s="184"/>
      <c r="E15" s="184"/>
    </row>
    <row r="16" spans="4:5" ht="15">
      <c r="D16" s="184"/>
      <c r="E16" s="184"/>
    </row>
    <row r="17" spans="4:5" ht="15">
      <c r="D17" s="184"/>
      <c r="E17" s="184"/>
    </row>
    <row r="18" spans="4:5" ht="15">
      <c r="D18" s="184"/>
      <c r="E18" s="184"/>
    </row>
    <row r="19" spans="4:5" ht="15">
      <c r="D19" s="184"/>
      <c r="E19" s="184"/>
    </row>
    <row r="20" spans="4:5" ht="15">
      <c r="D20" s="184"/>
      <c r="E20" s="184"/>
    </row>
    <row r="21" spans="4:5" ht="15">
      <c r="D21" s="184"/>
      <c r="E21" s="184"/>
    </row>
    <row r="22" spans="4:5" ht="15">
      <c r="D22" s="184"/>
      <c r="E22" s="184"/>
    </row>
    <row r="23" spans="4:5" ht="15">
      <c r="D23" s="184"/>
      <c r="E23" s="184"/>
    </row>
    <row r="24" spans="4:5" ht="15">
      <c r="D24" s="184"/>
      <c r="E24" s="184"/>
    </row>
    <row r="25" spans="4:5" ht="15">
      <c r="D25" s="184"/>
      <c r="E25" s="184"/>
    </row>
    <row r="26" spans="4:5" ht="15">
      <c r="D26" s="184"/>
      <c r="E26" s="184"/>
    </row>
    <row r="27" spans="4:5" ht="15">
      <c r="D27" s="184"/>
      <c r="E27" s="184"/>
    </row>
    <row r="28" spans="4:5" ht="15">
      <c r="D28" s="184"/>
      <c r="E28" s="18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PMureithi</dc:creator>
  <cp:keywords/>
  <dc:description/>
  <cp:lastModifiedBy>hp pc</cp:lastModifiedBy>
  <cp:lastPrinted>2024-02-26T13:33:27Z</cp:lastPrinted>
  <dcterms:created xsi:type="dcterms:W3CDTF">2017-03-13T06:32:22Z</dcterms:created>
  <dcterms:modified xsi:type="dcterms:W3CDTF">2024-03-05T09:30:10Z</dcterms:modified>
  <cp:category/>
  <cp:version/>
  <cp:contentType/>
  <cp:contentStatus/>
</cp:coreProperties>
</file>